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0" windowWidth="8805" windowHeight="9615" tabRatio="822"/>
  </bookViews>
  <sheets>
    <sheet name="тариф сент 20" sheetId="110" r:id="rId1"/>
  </sheets>
  <definedNames>
    <definedName name="_xlnm.Print_Area" localSheetId="0">'тариф сент 20'!$A$13:$AW$157</definedName>
  </definedNames>
  <calcPr calcId="145621"/>
</workbook>
</file>

<file path=xl/calcChain.xml><?xml version="1.0" encoding="utf-8"?>
<calcChain xmlns="http://schemas.openxmlformats.org/spreadsheetml/2006/main">
  <c r="Y144" i="110" l="1"/>
  <c r="Z144" i="110"/>
  <c r="AA144" i="110"/>
  <c r="AB144" i="110"/>
  <c r="AC144" i="110"/>
  <c r="AD144" i="110"/>
  <c r="AE144" i="110"/>
  <c r="AF144" i="110"/>
  <c r="AG144" i="110"/>
  <c r="AH144" i="110"/>
  <c r="AI144" i="110"/>
  <c r="AK144" i="110"/>
  <c r="AL144" i="110"/>
  <c r="AN144" i="110"/>
  <c r="AP144" i="110"/>
  <c r="AQ144" i="110"/>
  <c r="AR144" i="110"/>
  <c r="AS144" i="110"/>
  <c r="AT144" i="110"/>
  <c r="AU144" i="110"/>
  <c r="AV144" i="110"/>
  <c r="AW144" i="110"/>
  <c r="AX144" i="110"/>
  <c r="AW145" i="110"/>
  <c r="X144" i="110"/>
  <c r="P144" i="110"/>
  <c r="Q144" i="110"/>
  <c r="R144" i="110"/>
  <c r="S144" i="110"/>
  <c r="T144" i="110"/>
  <c r="U144" i="110"/>
  <c r="CM47" i="110"/>
  <c r="CO47" i="110" s="1"/>
  <c r="CL47" i="110"/>
  <c r="CN47" i="110" s="1"/>
  <c r="BU47" i="110"/>
  <c r="BT47" i="110"/>
  <c r="BS47" i="110"/>
  <c r="BR47" i="110"/>
  <c r="AL47" i="110"/>
  <c r="Z47" i="110"/>
  <c r="Y47" i="110"/>
  <c r="U47" i="110"/>
  <c r="AI47" i="110"/>
  <c r="AL131" i="110"/>
  <c r="AL129" i="110"/>
  <c r="AL119" i="110"/>
  <c r="AL117" i="110"/>
  <c r="AL115" i="110"/>
  <c r="AL113" i="110"/>
  <c r="AL109" i="110"/>
  <c r="AL107" i="110"/>
  <c r="AL97" i="110"/>
  <c r="AM85" i="110"/>
  <c r="AL83" i="110"/>
  <c r="AL81" i="110"/>
  <c r="AL79" i="110"/>
  <c r="AL75" i="110"/>
  <c r="AL65" i="110"/>
  <c r="AL57" i="110"/>
  <c r="AL49" i="110"/>
  <c r="AL39" i="110"/>
  <c r="AL37" i="110"/>
  <c r="AL31" i="110"/>
  <c r="AL27" i="110"/>
  <c r="AL25" i="110"/>
  <c r="AL21" i="110"/>
  <c r="R47" i="110" l="1"/>
  <c r="T47" i="110"/>
  <c r="AD47" i="110"/>
  <c r="AF47" i="110"/>
  <c r="AH47" i="110"/>
  <c r="Q47" i="110"/>
  <c r="S47" i="110"/>
  <c r="AE47" i="110"/>
  <c r="CB47" i="110" s="1"/>
  <c r="AG47" i="110"/>
  <c r="CD47" i="110" l="1"/>
  <c r="CC47" i="110"/>
  <c r="CE47" i="110" s="1"/>
  <c r="AU47" i="110"/>
  <c r="AV47" i="110" s="1"/>
  <c r="AA47" i="110"/>
  <c r="AC47" i="110" s="1"/>
  <c r="CG47" i="110"/>
  <c r="CM143" i="110"/>
  <c r="CO143" i="110" s="1"/>
  <c r="CL143" i="110"/>
  <c r="CN143" i="110" s="1"/>
  <c r="Z143" i="110"/>
  <c r="Y143" i="110"/>
  <c r="CM141" i="110"/>
  <c r="CO141" i="110" s="1"/>
  <c r="CL141" i="110"/>
  <c r="CN141" i="110" s="1"/>
  <c r="Z141" i="110"/>
  <c r="Y141" i="110"/>
  <c r="CM139" i="110"/>
  <c r="CO139" i="110" s="1"/>
  <c r="CL139" i="110"/>
  <c r="CN139" i="110" s="1"/>
  <c r="Z139" i="110"/>
  <c r="Y139" i="110"/>
  <c r="CM129" i="110"/>
  <c r="CO129" i="110" s="1"/>
  <c r="CL129" i="110"/>
  <c r="CN129" i="110" s="1"/>
  <c r="Z129" i="110"/>
  <c r="U129" i="110"/>
  <c r="CM107" i="110"/>
  <c r="CO107" i="110" s="1"/>
  <c r="CL107" i="110"/>
  <c r="CN107" i="110" s="1"/>
  <c r="Z107" i="110"/>
  <c r="Y107" i="110"/>
  <c r="U107" i="110"/>
  <c r="AI107" i="110"/>
  <c r="U113" i="110"/>
  <c r="Y113" i="110"/>
  <c r="Z113" i="110"/>
  <c r="AB47" i="110" l="1"/>
  <c r="CI47" i="110"/>
  <c r="CH47" i="110"/>
  <c r="CJ47" i="110" s="1"/>
  <c r="AN47" i="110"/>
  <c r="BM47" i="110"/>
  <c r="P143" i="110"/>
  <c r="R143" i="110"/>
  <c r="T143" i="110"/>
  <c r="AD143" i="110"/>
  <c r="AF143" i="110"/>
  <c r="AH143" i="110"/>
  <c r="Q143" i="110"/>
  <c r="S143" i="110"/>
  <c r="AE143" i="110"/>
  <c r="CB143" i="110" s="1"/>
  <c r="AG143" i="110"/>
  <c r="AI143" i="110"/>
  <c r="P141" i="110"/>
  <c r="R141" i="110"/>
  <c r="T141" i="110"/>
  <c r="AD141" i="110"/>
  <c r="AF141" i="110"/>
  <c r="AH141" i="110"/>
  <c r="Q141" i="110"/>
  <c r="S141" i="110"/>
  <c r="AE141" i="110"/>
  <c r="CB141" i="110" s="1"/>
  <c r="AG141" i="110"/>
  <c r="AI141" i="110"/>
  <c r="Q139" i="110"/>
  <c r="S139" i="110"/>
  <c r="AD139" i="110"/>
  <c r="AF139" i="110"/>
  <c r="AH139" i="110"/>
  <c r="P139" i="110"/>
  <c r="R139" i="110"/>
  <c r="T139" i="110"/>
  <c r="AE139" i="110"/>
  <c r="CB139" i="110" s="1"/>
  <c r="AG139" i="110"/>
  <c r="AI139" i="110"/>
  <c r="Q129" i="110"/>
  <c r="S129" i="110"/>
  <c r="AD129" i="110"/>
  <c r="AF129" i="110"/>
  <c r="AH129" i="110"/>
  <c r="P129" i="110"/>
  <c r="R129" i="110"/>
  <c r="T129" i="110"/>
  <c r="AE129" i="110"/>
  <c r="CB129" i="110" s="1"/>
  <c r="AG129" i="110"/>
  <c r="AI129" i="110"/>
  <c r="P107" i="110"/>
  <c r="R107" i="110"/>
  <c r="T107" i="110"/>
  <c r="AD107" i="110"/>
  <c r="AF107" i="110"/>
  <c r="AH107" i="110"/>
  <c r="Q107" i="110"/>
  <c r="S107" i="110"/>
  <c r="AE107" i="110"/>
  <c r="CB107" i="110" s="1"/>
  <c r="AG107" i="110"/>
  <c r="AU143" i="110" l="1"/>
  <c r="AV143" i="110" s="1"/>
  <c r="AU129" i="110"/>
  <c r="AV129" i="110" s="1"/>
  <c r="AU107" i="110"/>
  <c r="AV107" i="110" s="1"/>
  <c r="AU139" i="110"/>
  <c r="AV139" i="110" s="1"/>
  <c r="AU141" i="110"/>
  <c r="AV141" i="110" s="1"/>
  <c r="AS47" i="110"/>
  <c r="AR47" i="110"/>
  <c r="AA143" i="110"/>
  <c r="AB143" i="110" s="1"/>
  <c r="CG143" i="110"/>
  <c r="CD143" i="110"/>
  <c r="CC143" i="110"/>
  <c r="CE143" i="110" s="1"/>
  <c r="AA141" i="110"/>
  <c r="AB141" i="110" s="1"/>
  <c r="CG141" i="110"/>
  <c r="CD141" i="110"/>
  <c r="CC141" i="110"/>
  <c r="CE141" i="110" s="1"/>
  <c r="AA139" i="110"/>
  <c r="AC139" i="110" s="1"/>
  <c r="CD139" i="110"/>
  <c r="CC139" i="110"/>
  <c r="CE139" i="110" s="1"/>
  <c r="CG139" i="110"/>
  <c r="AA129" i="110"/>
  <c r="AB129" i="110" s="1"/>
  <c r="CD129" i="110"/>
  <c r="CC129" i="110"/>
  <c r="CE129" i="110" s="1"/>
  <c r="CG129" i="110"/>
  <c r="AA107" i="110"/>
  <c r="AC107" i="110" s="1"/>
  <c r="CG107" i="110"/>
  <c r="CD107" i="110"/>
  <c r="CC107" i="110"/>
  <c r="CE107" i="110" s="1"/>
  <c r="CM55" i="110"/>
  <c r="CO55" i="110" s="1"/>
  <c r="CL55" i="110"/>
  <c r="CN55" i="110" s="1"/>
  <c r="BU55" i="110"/>
  <c r="BT55" i="110"/>
  <c r="BS55" i="110"/>
  <c r="BR55" i="110"/>
  <c r="AD55" i="110"/>
  <c r="AT47" i="110" l="1"/>
  <c r="AX47" i="110" s="1"/>
  <c r="AB139" i="110"/>
  <c r="AG55" i="110"/>
  <c r="CI143" i="110"/>
  <c r="CH143" i="110"/>
  <c r="CJ143" i="110" s="1"/>
  <c r="AN143" i="110"/>
  <c r="AC143" i="110"/>
  <c r="CI141" i="110"/>
  <c r="CH141" i="110"/>
  <c r="CJ141" i="110" s="1"/>
  <c r="AN141" i="110"/>
  <c r="AC141" i="110"/>
  <c r="AN139" i="110"/>
  <c r="CI139" i="110"/>
  <c r="CH139" i="110"/>
  <c r="CJ139" i="110" s="1"/>
  <c r="AI55" i="110"/>
  <c r="AE55" i="110"/>
  <c r="CB55" i="110" s="1"/>
  <c r="CD55" i="110" s="1"/>
  <c r="S55" i="110"/>
  <c r="AH55" i="110"/>
  <c r="AF55" i="110"/>
  <c r="CI129" i="110"/>
  <c r="CH129" i="110"/>
  <c r="CJ129" i="110" s="1"/>
  <c r="AN129" i="110"/>
  <c r="AC129" i="110"/>
  <c r="AB107" i="110"/>
  <c r="AN107" i="110"/>
  <c r="CI107" i="110"/>
  <c r="CH107" i="110"/>
  <c r="CJ107" i="110" s="1"/>
  <c r="CM137" i="110"/>
  <c r="CO137" i="110" s="1"/>
  <c r="CL137" i="110"/>
  <c r="CN137" i="110" s="1"/>
  <c r="Z137" i="110"/>
  <c r="Y137" i="110"/>
  <c r="CM135" i="110"/>
  <c r="CO135" i="110" s="1"/>
  <c r="CL135" i="110"/>
  <c r="CN135" i="110" s="1"/>
  <c r="Z135" i="110"/>
  <c r="CO133" i="110"/>
  <c r="CL133" i="110"/>
  <c r="Z133" i="110"/>
  <c r="CM131" i="110"/>
  <c r="CO131" i="110" s="1"/>
  <c r="CL131" i="110"/>
  <c r="CN131" i="110" s="1"/>
  <c r="Z131" i="110"/>
  <c r="U131" i="110"/>
  <c r="CM127" i="110"/>
  <c r="CO127" i="110" s="1"/>
  <c r="CL127" i="110"/>
  <c r="CN127" i="110" s="1"/>
  <c r="Z127" i="110"/>
  <c r="CM125" i="110"/>
  <c r="CO125" i="110" s="1"/>
  <c r="CL125" i="110"/>
  <c r="CN125" i="110" s="1"/>
  <c r="Z125" i="110"/>
  <c r="Y125" i="110"/>
  <c r="CM123" i="110"/>
  <c r="CO123" i="110" s="1"/>
  <c r="CL123" i="110"/>
  <c r="CN123" i="110" s="1"/>
  <c r="CO121" i="110"/>
  <c r="CL121" i="110"/>
  <c r="Z121" i="110"/>
  <c r="CM119" i="110"/>
  <c r="CO119" i="110" s="1"/>
  <c r="CL119" i="110"/>
  <c r="CN119" i="110" s="1"/>
  <c r="Z119" i="110"/>
  <c r="Y119" i="110"/>
  <c r="V119" i="110"/>
  <c r="U119" i="110"/>
  <c r="CM117" i="110"/>
  <c r="CO117" i="110" s="1"/>
  <c r="CL117" i="110"/>
  <c r="CN117" i="110" s="1"/>
  <c r="Z117" i="110"/>
  <c r="Y117" i="110"/>
  <c r="CM115" i="110"/>
  <c r="CO115" i="110" s="1"/>
  <c r="CL115" i="110"/>
  <c r="CN115" i="110" s="1"/>
  <c r="U115" i="110"/>
  <c r="CM113" i="110"/>
  <c r="CO113" i="110" s="1"/>
  <c r="CL113" i="110"/>
  <c r="CN113" i="110" s="1"/>
  <c r="CM111" i="110"/>
  <c r="CO111" i="110" s="1"/>
  <c r="CL111" i="110"/>
  <c r="CN111" i="110" s="1"/>
  <c r="Z111" i="110"/>
  <c r="Y111" i="110"/>
  <c r="CM109" i="110"/>
  <c r="CO109" i="110" s="1"/>
  <c r="CL109" i="110"/>
  <c r="CN109" i="110" s="1"/>
  <c r="Z109" i="110"/>
  <c r="Y109" i="110"/>
  <c r="U109" i="110"/>
  <c r="CM105" i="110"/>
  <c r="CO105" i="110" s="1"/>
  <c r="CL105" i="110"/>
  <c r="CN105" i="110" s="1"/>
  <c r="Z105" i="110"/>
  <c r="Y105" i="110"/>
  <c r="AI105" i="110"/>
  <c r="CM103" i="110"/>
  <c r="CO103" i="110" s="1"/>
  <c r="CL103" i="110"/>
  <c r="CN103" i="110" s="1"/>
  <c r="Z103" i="110"/>
  <c r="Y103" i="110"/>
  <c r="CM101" i="110"/>
  <c r="CO101" i="110" s="1"/>
  <c r="CL101" i="110"/>
  <c r="CN101" i="110" s="1"/>
  <c r="Z101" i="110"/>
  <c r="CM99" i="110"/>
  <c r="CO99" i="110" s="1"/>
  <c r="CL99" i="110"/>
  <c r="CN99" i="110" s="1"/>
  <c r="Z99" i="110"/>
  <c r="CM97" i="110"/>
  <c r="CO97" i="110" s="1"/>
  <c r="CL97" i="110"/>
  <c r="CN97" i="110" s="1"/>
  <c r="Z97" i="110"/>
  <c r="Y97" i="110"/>
  <c r="U97" i="110"/>
  <c r="R97" i="110"/>
  <c r="CM95" i="110"/>
  <c r="CO95" i="110" s="1"/>
  <c r="CL95" i="110"/>
  <c r="CN95" i="110" s="1"/>
  <c r="Z95" i="110"/>
  <c r="Y95" i="110"/>
  <c r="CM93" i="110"/>
  <c r="CO93" i="110" s="1"/>
  <c r="CL93" i="110"/>
  <c r="CN93" i="110" s="1"/>
  <c r="Z93" i="110"/>
  <c r="Y93" i="110"/>
  <c r="AI93" i="110"/>
  <c r="CM91" i="110"/>
  <c r="CO91" i="110" s="1"/>
  <c r="CL91" i="110"/>
  <c r="CN91" i="110" s="1"/>
  <c r="Z91" i="110"/>
  <c r="CM89" i="110"/>
  <c r="CO89" i="110" s="1"/>
  <c r="CL89" i="110"/>
  <c r="CN89" i="110" s="1"/>
  <c r="Z89" i="110"/>
  <c r="Y89" i="110"/>
  <c r="CM87" i="110"/>
  <c r="CO87" i="110" s="1"/>
  <c r="CL87" i="110"/>
  <c r="CN87" i="110" s="1"/>
  <c r="Z87" i="110"/>
  <c r="AI87" i="110"/>
  <c r="Z85" i="110"/>
  <c r="Y85" i="110"/>
  <c r="W85" i="110"/>
  <c r="CM83" i="110"/>
  <c r="CO83" i="110" s="1"/>
  <c r="CL83" i="110"/>
  <c r="CN83" i="110" s="1"/>
  <c r="Z83" i="110"/>
  <c r="Y83" i="110"/>
  <c r="U83" i="110"/>
  <c r="CM81" i="110"/>
  <c r="CO81" i="110" s="1"/>
  <c r="CL81" i="110"/>
  <c r="CN81" i="110" s="1"/>
  <c r="U81" i="110"/>
  <c r="CM79" i="110"/>
  <c r="CO79" i="110" s="1"/>
  <c r="CL79" i="110"/>
  <c r="CN79" i="110" s="1"/>
  <c r="Z79" i="110"/>
  <c r="U79" i="110"/>
  <c r="CM77" i="110"/>
  <c r="CO77" i="110" s="1"/>
  <c r="CL77" i="110"/>
  <c r="CN77" i="110" s="1"/>
  <c r="Z77" i="110"/>
  <c r="Y77" i="110"/>
  <c r="CM75" i="110"/>
  <c r="CO75" i="110" s="1"/>
  <c r="CL75" i="110"/>
  <c r="CN75" i="110" s="1"/>
  <c r="Z75" i="110"/>
  <c r="U75" i="110"/>
  <c r="R75" i="110"/>
  <c r="CM73" i="110"/>
  <c r="CO73" i="110" s="1"/>
  <c r="CL73" i="110"/>
  <c r="CN73" i="110" s="1"/>
  <c r="Z73" i="110"/>
  <c r="CM71" i="110"/>
  <c r="CO71" i="110" s="1"/>
  <c r="CL71" i="110"/>
  <c r="CN71" i="110" s="1"/>
  <c r="Z71" i="110"/>
  <c r="CM69" i="110"/>
  <c r="CO69" i="110" s="1"/>
  <c r="CL69" i="110"/>
  <c r="CN69" i="110" s="1"/>
  <c r="Z69" i="110"/>
  <c r="CM67" i="110"/>
  <c r="CO67" i="110" s="1"/>
  <c r="CL67" i="110"/>
  <c r="BY67" i="110"/>
  <c r="BU67" i="110"/>
  <c r="BT67" i="110"/>
  <c r="BS67" i="110"/>
  <c r="BR67" i="110"/>
  <c r="BQ67" i="110"/>
  <c r="BO67" i="110"/>
  <c r="Z67" i="110"/>
  <c r="Y67" i="110"/>
  <c r="CM65" i="110"/>
  <c r="CO65" i="110" s="1"/>
  <c r="CL65" i="110"/>
  <c r="CN65" i="110" s="1"/>
  <c r="BU65" i="110"/>
  <c r="BT65" i="110"/>
  <c r="BS65" i="110"/>
  <c r="BR65" i="110"/>
  <c r="U65" i="110"/>
  <c r="CM63" i="110"/>
  <c r="CO63" i="110" s="1"/>
  <c r="CL63" i="110"/>
  <c r="CN63" i="110" s="1"/>
  <c r="BU63" i="110"/>
  <c r="BT63" i="110"/>
  <c r="BS63" i="110"/>
  <c r="BR63" i="110"/>
  <c r="Z63" i="110"/>
  <c r="Y63" i="110"/>
  <c r="CM61" i="110"/>
  <c r="CO61" i="110" s="1"/>
  <c r="CL61" i="110"/>
  <c r="CN61" i="110" s="1"/>
  <c r="BU61" i="110"/>
  <c r="BT61" i="110"/>
  <c r="BR61" i="110"/>
  <c r="Z61" i="110"/>
  <c r="Y61" i="110"/>
  <c r="CM59" i="110"/>
  <c r="CO59" i="110" s="1"/>
  <c r="CL59" i="110"/>
  <c r="CN59" i="110" s="1"/>
  <c r="BU59" i="110"/>
  <c r="BT59" i="110"/>
  <c r="BS59" i="110"/>
  <c r="BR59" i="110"/>
  <c r="BQ59" i="110"/>
  <c r="BN59" i="110"/>
  <c r="Z59" i="110"/>
  <c r="CM57" i="110"/>
  <c r="CO57" i="110" s="1"/>
  <c r="CL57" i="110"/>
  <c r="CN57" i="110" s="1"/>
  <c r="BU57" i="110"/>
  <c r="BT57" i="110"/>
  <c r="BS57" i="110"/>
  <c r="BR57" i="110"/>
  <c r="Z57" i="110"/>
  <c r="U57" i="110"/>
  <c r="CM53" i="110"/>
  <c r="CO53" i="110" s="1"/>
  <c r="CL53" i="110"/>
  <c r="CN53" i="110" s="1"/>
  <c r="BU53" i="110"/>
  <c r="BT53" i="110"/>
  <c r="BS53" i="110"/>
  <c r="BR53" i="110"/>
  <c r="Z53" i="110"/>
  <c r="CM51" i="110"/>
  <c r="CO51" i="110" s="1"/>
  <c r="CL51" i="110"/>
  <c r="CN51" i="110" s="1"/>
  <c r="BU51" i="110"/>
  <c r="BT51" i="110"/>
  <c r="BS51" i="110"/>
  <c r="BR51" i="110"/>
  <c r="Z51" i="110"/>
  <c r="Y51" i="110"/>
  <c r="P51" i="110"/>
  <c r="CO49" i="110"/>
  <c r="CL49" i="110"/>
  <c r="BY49" i="110"/>
  <c r="BX49" i="110"/>
  <c r="BU49" i="110"/>
  <c r="BT49" i="110"/>
  <c r="BS49" i="110"/>
  <c r="BR49" i="110"/>
  <c r="BQ49" i="110"/>
  <c r="BN49" i="110"/>
  <c r="U49" i="110"/>
  <c r="CM45" i="110"/>
  <c r="CO45" i="110" s="1"/>
  <c r="CL45" i="110"/>
  <c r="CN45" i="110" s="1"/>
  <c r="BU45" i="110"/>
  <c r="BT45" i="110"/>
  <c r="BS45" i="110"/>
  <c r="BR45" i="110"/>
  <c r="BU43" i="110"/>
  <c r="BT43" i="110"/>
  <c r="BS43" i="110"/>
  <c r="BR43" i="110"/>
  <c r="Z43" i="110"/>
  <c r="CM41" i="110"/>
  <c r="CO41" i="110" s="1"/>
  <c r="CL41" i="110"/>
  <c r="CN41" i="110" s="1"/>
  <c r="BU41" i="110"/>
  <c r="BT41" i="110"/>
  <c r="BS41" i="110"/>
  <c r="BR41" i="110"/>
  <c r="CM39" i="110"/>
  <c r="CO39" i="110" s="1"/>
  <c r="CL39" i="110"/>
  <c r="CN39" i="110" s="1"/>
  <c r="BU39" i="110"/>
  <c r="BT39" i="110"/>
  <c r="BS39" i="110"/>
  <c r="BR39" i="110"/>
  <c r="U39" i="110"/>
  <c r="CM37" i="110"/>
  <c r="CO37" i="110" s="1"/>
  <c r="CL37" i="110"/>
  <c r="CN37" i="110" s="1"/>
  <c r="BU37" i="110"/>
  <c r="BT37" i="110"/>
  <c r="BS37" i="110"/>
  <c r="BR37" i="110"/>
  <c r="Z37" i="110"/>
  <c r="U37" i="110"/>
  <c r="CM35" i="110"/>
  <c r="CO35" i="110" s="1"/>
  <c r="CL35" i="110"/>
  <c r="CN35" i="110" s="1"/>
  <c r="BU35" i="110"/>
  <c r="BT35" i="110"/>
  <c r="BS35" i="110"/>
  <c r="BR35" i="110"/>
  <c r="BO35" i="110"/>
  <c r="Z35" i="110"/>
  <c r="CM33" i="110"/>
  <c r="CO33" i="110" s="1"/>
  <c r="CL33" i="110"/>
  <c r="CN33" i="110" s="1"/>
  <c r="BU33" i="110"/>
  <c r="BT33" i="110"/>
  <c r="BS33" i="110"/>
  <c r="BR33" i="110"/>
  <c r="Z33" i="110"/>
  <c r="Y33" i="110"/>
  <c r="CM31" i="110"/>
  <c r="CO31" i="110" s="1"/>
  <c r="CL31" i="110"/>
  <c r="CN31" i="110" s="1"/>
  <c r="BU31" i="110"/>
  <c r="BT31" i="110"/>
  <c r="BS31" i="110"/>
  <c r="BR31" i="110"/>
  <c r="U31" i="110"/>
  <c r="CO29" i="110"/>
  <c r="CL29" i="110"/>
  <c r="BY29" i="110"/>
  <c r="BX29" i="110"/>
  <c r="BU29" i="110"/>
  <c r="BT29" i="110"/>
  <c r="BS29" i="110"/>
  <c r="BR29" i="110"/>
  <c r="BQ29" i="110"/>
  <c r="BN29" i="110"/>
  <c r="Z29" i="110"/>
  <c r="CM27" i="110"/>
  <c r="CL27" i="110"/>
  <c r="BU27" i="110"/>
  <c r="BT27" i="110"/>
  <c r="BS27" i="110"/>
  <c r="BR27" i="110"/>
  <c r="Z27" i="110"/>
  <c r="Y27" i="110"/>
  <c r="U27" i="110"/>
  <c r="CM25" i="110"/>
  <c r="CO25" i="110" s="1"/>
  <c r="CL25" i="110"/>
  <c r="CN25" i="110" s="1"/>
  <c r="BU25" i="110"/>
  <c r="BT25" i="110"/>
  <c r="BS25" i="110"/>
  <c r="BR25" i="110"/>
  <c r="Z25" i="110"/>
  <c r="Y25" i="110"/>
  <c r="U25" i="110"/>
  <c r="CM23" i="110"/>
  <c r="CL23" i="110"/>
  <c r="CN23" i="110" s="1"/>
  <c r="BU23" i="110"/>
  <c r="BT23" i="110"/>
  <c r="BS23" i="110"/>
  <c r="BR23" i="110"/>
  <c r="Z23" i="110"/>
  <c r="CL21" i="110"/>
  <c r="CO21" i="110" s="1"/>
  <c r="BU21" i="110"/>
  <c r="BT21" i="110"/>
  <c r="BS21" i="110"/>
  <c r="BR21" i="110"/>
  <c r="BQ21" i="110"/>
  <c r="BN21" i="110"/>
  <c r="U21" i="110"/>
  <c r="AK21" i="110"/>
  <c r="XFD18" i="110"/>
  <c r="Q4" i="110"/>
  <c r="P4" i="110"/>
  <c r="O4" i="110"/>
  <c r="N4" i="110"/>
  <c r="M4" i="110"/>
  <c r="L4" i="110"/>
  <c r="F3" i="110"/>
  <c r="J4" i="110" s="1"/>
  <c r="BJ47" i="110" l="1"/>
  <c r="BY47" i="110" s="1"/>
  <c r="BB47" i="110"/>
  <c r="BQ47" i="110" s="1"/>
  <c r="AY47" i="110"/>
  <c r="BI47" i="110" s="1"/>
  <c r="BK47" i="110" s="1"/>
  <c r="AU55" i="110"/>
  <c r="AV55" i="110" s="1"/>
  <c r="CN27" i="110"/>
  <c r="CL43" i="110"/>
  <c r="CN43" i="110" s="1"/>
  <c r="CO27" i="110"/>
  <c r="CG55" i="110"/>
  <c r="CI55" i="110" s="1"/>
  <c r="AZ47" i="110"/>
  <c r="AI25" i="110"/>
  <c r="CC55" i="110"/>
  <c r="CE55" i="110" s="1"/>
  <c r="AR143" i="110"/>
  <c r="AS143" i="110"/>
  <c r="AR141" i="110"/>
  <c r="AS141" i="110"/>
  <c r="AS139" i="110"/>
  <c r="AR139" i="110"/>
  <c r="T75" i="110"/>
  <c r="S75" i="110"/>
  <c r="S97" i="110"/>
  <c r="Q113" i="110"/>
  <c r="S113" i="110"/>
  <c r="AE113" i="110"/>
  <c r="CB113" i="110" s="1"/>
  <c r="CD113" i="110" s="1"/>
  <c r="AG113" i="110"/>
  <c r="AI113" i="110"/>
  <c r="P113" i="110"/>
  <c r="R113" i="110"/>
  <c r="T113" i="110"/>
  <c r="AD113" i="110"/>
  <c r="AF113" i="110"/>
  <c r="AH113" i="110"/>
  <c r="AN55" i="110"/>
  <c r="AD21" i="110"/>
  <c r="P29" i="110"/>
  <c r="AF29" i="110"/>
  <c r="S31" i="110"/>
  <c r="AG41" i="110"/>
  <c r="S65" i="110"/>
  <c r="AG69" i="110"/>
  <c r="AH83" i="110"/>
  <c r="AB55" i="110"/>
  <c r="AC55" i="110"/>
  <c r="R117" i="110"/>
  <c r="R21" i="110"/>
  <c r="AH21" i="110"/>
  <c r="T29" i="110"/>
  <c r="AG31" i="110"/>
  <c r="S41" i="110"/>
  <c r="CM43" i="110"/>
  <c r="CO43" i="110" s="1"/>
  <c r="AG65" i="110"/>
  <c r="S69" i="110"/>
  <c r="S83" i="110"/>
  <c r="AD83" i="110"/>
  <c r="AR129" i="110"/>
  <c r="AS129" i="110"/>
  <c r="AR107" i="110"/>
  <c r="AS107" i="110"/>
  <c r="CC113" i="110"/>
  <c r="CE113" i="110" s="1"/>
  <c r="S71" i="110"/>
  <c r="AD71" i="110"/>
  <c r="AH71" i="110"/>
  <c r="S43" i="110"/>
  <c r="P21" i="110"/>
  <c r="T21" i="110"/>
  <c r="AF21" i="110"/>
  <c r="R29" i="110"/>
  <c r="AD29" i="110"/>
  <c r="AH29" i="110"/>
  <c r="Q31" i="110"/>
  <c r="AE31" i="110"/>
  <c r="CB31" i="110" s="1"/>
  <c r="CD31" i="110" s="1"/>
  <c r="AI31" i="110"/>
  <c r="Q41" i="110"/>
  <c r="AE41" i="110"/>
  <c r="CB41" i="110" s="1"/>
  <c r="AI41" i="110"/>
  <c r="Q43" i="110"/>
  <c r="S63" i="110"/>
  <c r="AD63" i="110"/>
  <c r="AH63" i="110"/>
  <c r="Q65" i="110"/>
  <c r="AE65" i="110"/>
  <c r="CB65" i="110" s="1"/>
  <c r="CC65" i="110" s="1"/>
  <c r="CE65" i="110" s="1"/>
  <c r="AI65" i="110"/>
  <c r="Q69" i="110"/>
  <c r="AE69" i="110"/>
  <c r="CB69" i="110" s="1"/>
  <c r="AI69" i="110"/>
  <c r="Q73" i="110"/>
  <c r="AE73" i="110"/>
  <c r="CB73" i="110" s="1"/>
  <c r="CC73" i="110" s="1"/>
  <c r="CE73" i="110" s="1"/>
  <c r="AI73" i="110"/>
  <c r="S87" i="110"/>
  <c r="Q93" i="110"/>
  <c r="S101" i="110"/>
  <c r="AG101" i="110"/>
  <c r="Q103" i="110"/>
  <c r="AE103" i="110"/>
  <c r="CB103" i="110" s="1"/>
  <c r="AI103" i="110"/>
  <c r="S109" i="110"/>
  <c r="AD109" i="110"/>
  <c r="AH109" i="110"/>
  <c r="Q111" i="110"/>
  <c r="AF111" i="110"/>
  <c r="Q115" i="110"/>
  <c r="AE115" i="110"/>
  <c r="CB115" i="110" s="1"/>
  <c r="AI115" i="110"/>
  <c r="S125" i="110"/>
  <c r="AD125" i="110"/>
  <c r="AH125" i="110"/>
  <c r="S137" i="110"/>
  <c r="AD137" i="110"/>
  <c r="AH137" i="110"/>
  <c r="Q63" i="110"/>
  <c r="AF63" i="110"/>
  <c r="Q71" i="110"/>
  <c r="AF71" i="110"/>
  <c r="S73" i="110"/>
  <c r="AG73" i="110"/>
  <c r="Q83" i="110"/>
  <c r="AF83" i="110"/>
  <c r="Q87" i="110"/>
  <c r="S93" i="110"/>
  <c r="Q101" i="110"/>
  <c r="AE101" i="110"/>
  <c r="CB101" i="110" s="1"/>
  <c r="CC101" i="110" s="1"/>
  <c r="CE101" i="110" s="1"/>
  <c r="AI101" i="110"/>
  <c r="S103" i="110"/>
  <c r="AG103" i="110"/>
  <c r="Q109" i="110"/>
  <c r="AF109" i="110"/>
  <c r="S111" i="110"/>
  <c r="AD111" i="110"/>
  <c r="AH111" i="110"/>
  <c r="S115" i="110"/>
  <c r="AG115" i="110"/>
  <c r="Q125" i="110"/>
  <c r="AF125" i="110"/>
  <c r="Q137" i="110"/>
  <c r="AF137" i="110"/>
  <c r="Q45" i="110"/>
  <c r="AE45" i="110"/>
  <c r="CB45" i="110" s="1"/>
  <c r="CC45" i="110" s="1"/>
  <c r="CE45" i="110" s="1"/>
  <c r="AI45" i="110"/>
  <c r="S45" i="110"/>
  <c r="AG45" i="110"/>
  <c r="S35" i="110"/>
  <c r="AD35" i="110"/>
  <c r="AH35" i="110"/>
  <c r="Q35" i="110"/>
  <c r="AF35" i="110"/>
  <c r="Q23" i="110"/>
  <c r="AE23" i="110"/>
  <c r="CB23" i="110" s="1"/>
  <c r="CD23" i="110" s="1"/>
  <c r="AI23" i="110"/>
  <c r="S23" i="110"/>
  <c r="AG23" i="110"/>
  <c r="CC31" i="110"/>
  <c r="CE31" i="110" s="1"/>
  <c r="CD69" i="110"/>
  <c r="CC69" i="110"/>
  <c r="CE69" i="110" s="1"/>
  <c r="CD73" i="110"/>
  <c r="G4" i="110"/>
  <c r="I4" i="110"/>
  <c r="K4" i="110"/>
  <c r="U4" i="110"/>
  <c r="XFD20" i="110"/>
  <c r="Q21" i="110"/>
  <c r="S21" i="110"/>
  <c r="AE21" i="110"/>
  <c r="AG21" i="110"/>
  <c r="AI21" i="110"/>
  <c r="P23" i="110"/>
  <c r="R23" i="110"/>
  <c r="T23" i="110"/>
  <c r="AD23" i="110"/>
  <c r="AF23" i="110"/>
  <c r="AH23" i="110"/>
  <c r="CO23" i="110"/>
  <c r="Q25" i="110"/>
  <c r="S25" i="110"/>
  <c r="AD25" i="110"/>
  <c r="AF25" i="110"/>
  <c r="AH25" i="110"/>
  <c r="P27" i="110"/>
  <c r="R27" i="110"/>
  <c r="T27" i="110"/>
  <c r="AE27" i="110"/>
  <c r="CB27" i="110" s="1"/>
  <c r="AG27" i="110"/>
  <c r="AI27" i="110"/>
  <c r="P33" i="110"/>
  <c r="R33" i="110"/>
  <c r="T33" i="110"/>
  <c r="AE33" i="110"/>
  <c r="CB33" i="110" s="1"/>
  <c r="AG33" i="110"/>
  <c r="AI33" i="110"/>
  <c r="CC41" i="110"/>
  <c r="CE41" i="110" s="1"/>
  <c r="CD41" i="110"/>
  <c r="H4" i="110"/>
  <c r="P25" i="110"/>
  <c r="R25" i="110"/>
  <c r="T25" i="110"/>
  <c r="AE25" i="110"/>
  <c r="AG25" i="110"/>
  <c r="Q27" i="110"/>
  <c r="S27" i="110"/>
  <c r="AD27" i="110"/>
  <c r="AF27" i="110"/>
  <c r="AH27" i="110"/>
  <c r="Q29" i="110"/>
  <c r="S29" i="110"/>
  <c r="AE29" i="110"/>
  <c r="CB29" i="110" s="1"/>
  <c r="CE29" i="110" s="1"/>
  <c r="AG29" i="110"/>
  <c r="AI29" i="110"/>
  <c r="P31" i="110"/>
  <c r="R31" i="110"/>
  <c r="T31" i="110"/>
  <c r="AD31" i="110"/>
  <c r="AF31" i="110"/>
  <c r="AH31" i="110"/>
  <c r="Q33" i="110"/>
  <c r="S33" i="110"/>
  <c r="AD33" i="110"/>
  <c r="AF33" i="110"/>
  <c r="AH33" i="110"/>
  <c r="AH81" i="110"/>
  <c r="AF81" i="110"/>
  <c r="AD81" i="110"/>
  <c r="S81" i="110"/>
  <c r="Q81" i="110"/>
  <c r="CC103" i="110"/>
  <c r="CE103" i="110" s="1"/>
  <c r="CD103" i="110"/>
  <c r="P37" i="110"/>
  <c r="R37" i="110"/>
  <c r="T37" i="110"/>
  <c r="AD37" i="110"/>
  <c r="AF37" i="110"/>
  <c r="AH37" i="110"/>
  <c r="P39" i="110"/>
  <c r="R39" i="110"/>
  <c r="T39" i="110"/>
  <c r="AD39" i="110"/>
  <c r="AF39" i="110"/>
  <c r="AH39" i="110"/>
  <c r="AE43" i="110"/>
  <c r="CB43" i="110" s="1"/>
  <c r="AG43" i="110"/>
  <c r="AI43" i="110"/>
  <c r="P49" i="110"/>
  <c r="R49" i="110"/>
  <c r="T49" i="110"/>
  <c r="AE49" i="110"/>
  <c r="CB49" i="110" s="1"/>
  <c r="CE49" i="110" s="1"/>
  <c r="AG49" i="110"/>
  <c r="AI49" i="110"/>
  <c r="R51" i="110"/>
  <c r="T51" i="110"/>
  <c r="AE51" i="110"/>
  <c r="CB51" i="110" s="1"/>
  <c r="AG51" i="110"/>
  <c r="AI51" i="110"/>
  <c r="P53" i="110"/>
  <c r="R53" i="110"/>
  <c r="T53" i="110"/>
  <c r="AE53" i="110"/>
  <c r="CB53" i="110" s="1"/>
  <c r="AG53" i="110"/>
  <c r="AI53" i="110"/>
  <c r="P57" i="110"/>
  <c r="R57" i="110"/>
  <c r="T57" i="110"/>
  <c r="AE57" i="110"/>
  <c r="CB57" i="110" s="1"/>
  <c r="AG57" i="110"/>
  <c r="AI57" i="110"/>
  <c r="P59" i="110"/>
  <c r="R59" i="110"/>
  <c r="T59" i="110"/>
  <c r="AE59" i="110"/>
  <c r="CB59" i="110" s="1"/>
  <c r="CE59" i="110" s="1"/>
  <c r="AG59" i="110"/>
  <c r="AI59" i="110"/>
  <c r="P61" i="110"/>
  <c r="R61" i="110"/>
  <c r="T61" i="110"/>
  <c r="AE61" i="110"/>
  <c r="CB61" i="110" s="1"/>
  <c r="AG61" i="110"/>
  <c r="AI61" i="110"/>
  <c r="P67" i="110"/>
  <c r="R67" i="110"/>
  <c r="T67" i="110"/>
  <c r="AE67" i="110"/>
  <c r="CB67" i="110" s="1"/>
  <c r="AG67" i="110"/>
  <c r="AI67" i="110"/>
  <c r="Q75" i="110"/>
  <c r="AD75" i="110"/>
  <c r="AF75" i="110"/>
  <c r="AH75" i="110"/>
  <c r="P77" i="110"/>
  <c r="R77" i="110"/>
  <c r="T77" i="110"/>
  <c r="AD77" i="110"/>
  <c r="AF77" i="110"/>
  <c r="AH77" i="110"/>
  <c r="Q79" i="110"/>
  <c r="S79" i="110"/>
  <c r="AE79" i="110"/>
  <c r="CB79" i="110" s="1"/>
  <c r="AG79" i="110"/>
  <c r="AI79" i="110"/>
  <c r="P81" i="110"/>
  <c r="T81" i="110"/>
  <c r="AE81" i="110"/>
  <c r="CB81" i="110" s="1"/>
  <c r="AI81" i="110"/>
  <c r="CD101" i="110"/>
  <c r="P35" i="110"/>
  <c r="R35" i="110"/>
  <c r="T35" i="110"/>
  <c r="AE35" i="110"/>
  <c r="CB35" i="110" s="1"/>
  <c r="AG35" i="110"/>
  <c r="AI35" i="110"/>
  <c r="Q37" i="110"/>
  <c r="S37" i="110"/>
  <c r="AE37" i="110"/>
  <c r="CB37" i="110" s="1"/>
  <c r="AG37" i="110"/>
  <c r="AI37" i="110"/>
  <c r="Q39" i="110"/>
  <c r="S39" i="110"/>
  <c r="AE39" i="110"/>
  <c r="CB39" i="110" s="1"/>
  <c r="AG39" i="110"/>
  <c r="AI39" i="110"/>
  <c r="P41" i="110"/>
  <c r="R41" i="110"/>
  <c r="T41" i="110"/>
  <c r="AD41" i="110"/>
  <c r="AF41" i="110"/>
  <c r="AH41" i="110"/>
  <c r="P43" i="110"/>
  <c r="R43" i="110"/>
  <c r="T43" i="110"/>
  <c r="AD43" i="110"/>
  <c r="AF43" i="110"/>
  <c r="AH43" i="110"/>
  <c r="P45" i="110"/>
  <c r="R45" i="110"/>
  <c r="T45" i="110"/>
  <c r="AD45" i="110"/>
  <c r="AF45" i="110"/>
  <c r="AH45" i="110"/>
  <c r="Q49" i="110"/>
  <c r="S49" i="110"/>
  <c r="AD49" i="110"/>
  <c r="AF49" i="110"/>
  <c r="AH49" i="110"/>
  <c r="Q51" i="110"/>
  <c r="S51" i="110"/>
  <c r="AD51" i="110"/>
  <c r="AF51" i="110"/>
  <c r="AH51" i="110"/>
  <c r="Q53" i="110"/>
  <c r="S53" i="110"/>
  <c r="AD53" i="110"/>
  <c r="AF53" i="110"/>
  <c r="AH53" i="110"/>
  <c r="Q57" i="110"/>
  <c r="S57" i="110"/>
  <c r="AD57" i="110"/>
  <c r="AF57" i="110"/>
  <c r="AH57" i="110"/>
  <c r="Q59" i="110"/>
  <c r="S59" i="110"/>
  <c r="AD59" i="110"/>
  <c r="AF59" i="110"/>
  <c r="AH59" i="110"/>
  <c r="Q61" i="110"/>
  <c r="S61" i="110"/>
  <c r="AD61" i="110"/>
  <c r="AF61" i="110"/>
  <c r="AH61" i="110"/>
  <c r="P63" i="110"/>
  <c r="R63" i="110"/>
  <c r="T63" i="110"/>
  <c r="AE63" i="110"/>
  <c r="CB63" i="110" s="1"/>
  <c r="AG63" i="110"/>
  <c r="AI63" i="110"/>
  <c r="P65" i="110"/>
  <c r="R65" i="110"/>
  <c r="T65" i="110"/>
  <c r="AD65" i="110"/>
  <c r="AF65" i="110"/>
  <c r="AH65" i="110"/>
  <c r="Q67" i="110"/>
  <c r="S67" i="110"/>
  <c r="AD67" i="110"/>
  <c r="AF67" i="110"/>
  <c r="AH67" i="110"/>
  <c r="P69" i="110"/>
  <c r="R69" i="110"/>
  <c r="T69" i="110"/>
  <c r="AD69" i="110"/>
  <c r="AF69" i="110"/>
  <c r="AH69" i="110"/>
  <c r="P71" i="110"/>
  <c r="R71" i="110"/>
  <c r="T71" i="110"/>
  <c r="AE71" i="110"/>
  <c r="CB71" i="110" s="1"/>
  <c r="AG71" i="110"/>
  <c r="AI71" i="110"/>
  <c r="P73" i="110"/>
  <c r="R73" i="110"/>
  <c r="T73" i="110"/>
  <c r="AD73" i="110"/>
  <c r="AF73" i="110"/>
  <c r="AH73" i="110"/>
  <c r="P75" i="110"/>
  <c r="AE75" i="110"/>
  <c r="CB75" i="110" s="1"/>
  <c r="AG75" i="110"/>
  <c r="AI75" i="110"/>
  <c r="Q77" i="110"/>
  <c r="S77" i="110"/>
  <c r="AE77" i="110"/>
  <c r="CB77" i="110" s="1"/>
  <c r="AG77" i="110"/>
  <c r="AI77" i="110"/>
  <c r="P79" i="110"/>
  <c r="R79" i="110"/>
  <c r="T79" i="110"/>
  <c r="AD79" i="110"/>
  <c r="AF79" i="110"/>
  <c r="AH79" i="110"/>
  <c r="R81" i="110"/>
  <c r="AG81" i="110"/>
  <c r="CC115" i="110"/>
  <c r="CE115" i="110" s="1"/>
  <c r="CD115" i="110"/>
  <c r="P83" i="110"/>
  <c r="R83" i="110"/>
  <c r="T83" i="110"/>
  <c r="AE83" i="110"/>
  <c r="CB83" i="110" s="1"/>
  <c r="AG83" i="110"/>
  <c r="AI83" i="110"/>
  <c r="P85" i="110"/>
  <c r="R85" i="110"/>
  <c r="T85" i="110"/>
  <c r="AE85" i="110"/>
  <c r="CB85" i="110" s="1"/>
  <c r="AG85" i="110"/>
  <c r="AI85" i="110"/>
  <c r="CM85" i="110"/>
  <c r="AD87" i="110"/>
  <c r="AF87" i="110"/>
  <c r="AH87" i="110"/>
  <c r="P89" i="110"/>
  <c r="R89" i="110"/>
  <c r="T89" i="110"/>
  <c r="AD89" i="110"/>
  <c r="AF89" i="110"/>
  <c r="AH89" i="110"/>
  <c r="P91" i="110"/>
  <c r="R91" i="110"/>
  <c r="T91" i="110"/>
  <c r="AE91" i="110"/>
  <c r="CB91" i="110" s="1"/>
  <c r="AG91" i="110"/>
  <c r="AI91" i="110"/>
  <c r="AD93" i="110"/>
  <c r="AF93" i="110"/>
  <c r="AH93" i="110"/>
  <c r="P95" i="110"/>
  <c r="R95" i="110"/>
  <c r="T95" i="110"/>
  <c r="AE95" i="110"/>
  <c r="CB95" i="110" s="1"/>
  <c r="AG95" i="110"/>
  <c r="AI95" i="110"/>
  <c r="Q97" i="110"/>
  <c r="AD97" i="110"/>
  <c r="AF97" i="110"/>
  <c r="AH97" i="110"/>
  <c r="P99" i="110"/>
  <c r="R99" i="110"/>
  <c r="T99" i="110"/>
  <c r="AE99" i="110"/>
  <c r="CB99" i="110" s="1"/>
  <c r="AG99" i="110"/>
  <c r="AI99" i="110"/>
  <c r="Q85" i="110"/>
  <c r="S85" i="110"/>
  <c r="AD85" i="110"/>
  <c r="AF85" i="110"/>
  <c r="AH85" i="110"/>
  <c r="CL85" i="110"/>
  <c r="CN85" i="110" s="1"/>
  <c r="P87" i="110"/>
  <c r="R87" i="110"/>
  <c r="T87" i="110"/>
  <c r="AE87" i="110"/>
  <c r="CB87" i="110" s="1"/>
  <c r="AG87" i="110"/>
  <c r="Q89" i="110"/>
  <c r="S89" i="110"/>
  <c r="AE89" i="110"/>
  <c r="CB89" i="110" s="1"/>
  <c r="AG89" i="110"/>
  <c r="AI89" i="110"/>
  <c r="Q91" i="110"/>
  <c r="S91" i="110"/>
  <c r="AD91" i="110"/>
  <c r="AF91" i="110"/>
  <c r="AH91" i="110"/>
  <c r="P93" i="110"/>
  <c r="R93" i="110"/>
  <c r="T93" i="110"/>
  <c r="AE93" i="110"/>
  <c r="CB93" i="110" s="1"/>
  <c r="AG93" i="110"/>
  <c r="Q95" i="110"/>
  <c r="S95" i="110"/>
  <c r="AD95" i="110"/>
  <c r="AF95" i="110"/>
  <c r="AH95" i="110"/>
  <c r="P97" i="110"/>
  <c r="T97" i="110"/>
  <c r="AE97" i="110"/>
  <c r="CB97" i="110" s="1"/>
  <c r="AG97" i="110"/>
  <c r="AI97" i="110"/>
  <c r="Q99" i="110"/>
  <c r="S99" i="110"/>
  <c r="AD99" i="110"/>
  <c r="AF99" i="110"/>
  <c r="AH99" i="110"/>
  <c r="P101" i="110"/>
  <c r="R101" i="110"/>
  <c r="T101" i="110"/>
  <c r="AD101" i="110"/>
  <c r="AF101" i="110"/>
  <c r="AH101" i="110"/>
  <c r="P105" i="110"/>
  <c r="R105" i="110"/>
  <c r="T105" i="110"/>
  <c r="AD105" i="110"/>
  <c r="AF105" i="110"/>
  <c r="AH105" i="110"/>
  <c r="Q117" i="110"/>
  <c r="S117" i="110"/>
  <c r="AE117" i="110"/>
  <c r="CB117" i="110" s="1"/>
  <c r="AG117" i="110"/>
  <c r="AI117" i="110"/>
  <c r="P119" i="110"/>
  <c r="R119" i="110"/>
  <c r="T119" i="110"/>
  <c r="AE119" i="110"/>
  <c r="CB119" i="110" s="1"/>
  <c r="AG119" i="110"/>
  <c r="AI119" i="110"/>
  <c r="P121" i="110"/>
  <c r="R121" i="110"/>
  <c r="T121" i="110"/>
  <c r="AD121" i="110"/>
  <c r="AF121" i="110"/>
  <c r="AH121" i="110"/>
  <c r="P123" i="110"/>
  <c r="R123" i="110"/>
  <c r="T123" i="110"/>
  <c r="AD123" i="110"/>
  <c r="AF123" i="110"/>
  <c r="AH123" i="110"/>
  <c r="P103" i="110"/>
  <c r="R103" i="110"/>
  <c r="T103" i="110"/>
  <c r="AD103" i="110"/>
  <c r="AF103" i="110"/>
  <c r="AH103" i="110"/>
  <c r="Q105" i="110"/>
  <c r="S105" i="110"/>
  <c r="AE105" i="110"/>
  <c r="CB105" i="110" s="1"/>
  <c r="AG105" i="110"/>
  <c r="P109" i="110"/>
  <c r="R109" i="110"/>
  <c r="T109" i="110"/>
  <c r="AE109" i="110"/>
  <c r="CB109" i="110" s="1"/>
  <c r="AG109" i="110"/>
  <c r="AI109" i="110"/>
  <c r="P111" i="110"/>
  <c r="R111" i="110"/>
  <c r="T111" i="110"/>
  <c r="AE111" i="110"/>
  <c r="CB111" i="110" s="1"/>
  <c r="AG111" i="110"/>
  <c r="AI111" i="110"/>
  <c r="P115" i="110"/>
  <c r="R115" i="110"/>
  <c r="T115" i="110"/>
  <c r="AD115" i="110"/>
  <c r="AF115" i="110"/>
  <c r="AH115" i="110"/>
  <c r="P117" i="110"/>
  <c r="T117" i="110"/>
  <c r="AD117" i="110"/>
  <c r="AF117" i="110"/>
  <c r="AH117" i="110"/>
  <c r="Q119" i="110"/>
  <c r="S119" i="110"/>
  <c r="AD119" i="110"/>
  <c r="AF119" i="110"/>
  <c r="AH119" i="110"/>
  <c r="Q121" i="110"/>
  <c r="S121" i="110"/>
  <c r="AE121" i="110"/>
  <c r="CB121" i="110" s="1"/>
  <c r="CE121" i="110" s="1"/>
  <c r="AG121" i="110"/>
  <c r="AI121" i="110"/>
  <c r="Q123" i="110"/>
  <c r="S123" i="110"/>
  <c r="AE123" i="110"/>
  <c r="CB123" i="110" s="1"/>
  <c r="AG123" i="110"/>
  <c r="AI123" i="110"/>
  <c r="P125" i="110"/>
  <c r="R125" i="110"/>
  <c r="T125" i="110"/>
  <c r="AE125" i="110"/>
  <c r="CB125" i="110" s="1"/>
  <c r="AG125" i="110"/>
  <c r="AI125" i="110"/>
  <c r="Q127" i="110"/>
  <c r="S127" i="110"/>
  <c r="AE127" i="110"/>
  <c r="CB127" i="110" s="1"/>
  <c r="AG127" i="110"/>
  <c r="AI127" i="110"/>
  <c r="P131" i="110"/>
  <c r="R131" i="110"/>
  <c r="T131" i="110"/>
  <c r="AD131" i="110"/>
  <c r="AF131" i="110"/>
  <c r="AH131" i="110"/>
  <c r="Q133" i="110"/>
  <c r="S133" i="110"/>
  <c r="AE133" i="110"/>
  <c r="CB133" i="110" s="1"/>
  <c r="CE133" i="110" s="1"/>
  <c r="AG133" i="110"/>
  <c r="AI133" i="110"/>
  <c r="Q135" i="110"/>
  <c r="S135" i="110"/>
  <c r="AE135" i="110"/>
  <c r="CB135" i="110" s="1"/>
  <c r="AG135" i="110"/>
  <c r="AI135" i="110"/>
  <c r="P127" i="110"/>
  <c r="R127" i="110"/>
  <c r="T127" i="110"/>
  <c r="AD127" i="110"/>
  <c r="AF127" i="110"/>
  <c r="AH127" i="110"/>
  <c r="Q131" i="110"/>
  <c r="S131" i="110"/>
  <c r="AE131" i="110"/>
  <c r="CB131" i="110" s="1"/>
  <c r="AG131" i="110"/>
  <c r="AI131" i="110"/>
  <c r="P133" i="110"/>
  <c r="R133" i="110"/>
  <c r="T133" i="110"/>
  <c r="AD133" i="110"/>
  <c r="AF133" i="110"/>
  <c r="AH133" i="110"/>
  <c r="P135" i="110"/>
  <c r="R135" i="110"/>
  <c r="T135" i="110"/>
  <c r="AD135" i="110"/>
  <c r="AF135" i="110"/>
  <c r="AH135" i="110"/>
  <c r="P137" i="110"/>
  <c r="R137" i="110"/>
  <c r="T137" i="110"/>
  <c r="AE137" i="110"/>
  <c r="CB137" i="110" s="1"/>
  <c r="AG137" i="110"/>
  <c r="AI137" i="110"/>
  <c r="BN47" i="110" l="1"/>
  <c r="CD65" i="110"/>
  <c r="CH55" i="110"/>
  <c r="CJ55" i="110" s="1"/>
  <c r="BA47" i="110"/>
  <c r="BP47" i="110" s="1"/>
  <c r="AU75" i="110"/>
  <c r="AV75" i="110" s="1"/>
  <c r="CD45" i="110"/>
  <c r="P145" i="110"/>
  <c r="AU137" i="110"/>
  <c r="AV137" i="110" s="1"/>
  <c r="AU135" i="110"/>
  <c r="AV135" i="110" s="1"/>
  <c r="AU133" i="110"/>
  <c r="AV133" i="110" s="1"/>
  <c r="AU125" i="110"/>
  <c r="AV125" i="110" s="1"/>
  <c r="AU117" i="110"/>
  <c r="AV117" i="110" s="1"/>
  <c r="AU111" i="110"/>
  <c r="AV111" i="110" s="1"/>
  <c r="AU109" i="110"/>
  <c r="AV109" i="110" s="1"/>
  <c r="AU103" i="110"/>
  <c r="AV103" i="110" s="1"/>
  <c r="AU121" i="110"/>
  <c r="AV121" i="110" s="1"/>
  <c r="AU119" i="110"/>
  <c r="AV119" i="110" s="1"/>
  <c r="AU127" i="110"/>
  <c r="AV127" i="110" s="1"/>
  <c r="AU131" i="110"/>
  <c r="AV131" i="110" s="1"/>
  <c r="CG125" i="110"/>
  <c r="CH125" i="110" s="1"/>
  <c r="CJ125" i="110" s="1"/>
  <c r="AU105" i="110"/>
  <c r="AV105" i="110" s="1"/>
  <c r="AU101" i="110"/>
  <c r="AV101" i="110" s="1"/>
  <c r="AU97" i="110"/>
  <c r="AV97" i="110" s="1"/>
  <c r="AU93" i="110"/>
  <c r="AV93" i="110" s="1"/>
  <c r="AU87" i="110"/>
  <c r="AV87" i="110" s="1"/>
  <c r="AU99" i="110"/>
  <c r="AV99" i="110" s="1"/>
  <c r="AU95" i="110"/>
  <c r="AV95" i="110" s="1"/>
  <c r="AU73" i="110"/>
  <c r="AV73" i="110" s="1"/>
  <c r="AU71" i="110"/>
  <c r="AV71" i="110" s="1"/>
  <c r="AU69" i="110"/>
  <c r="AV69" i="110" s="1"/>
  <c r="AU45" i="110"/>
  <c r="AV45" i="110" s="1"/>
  <c r="AU37" i="110"/>
  <c r="AV37" i="110" s="1"/>
  <c r="AU67" i="110"/>
  <c r="AV67" i="110" s="1"/>
  <c r="AU61" i="110"/>
  <c r="AV61" i="110" s="1"/>
  <c r="AU59" i="110"/>
  <c r="AV59" i="110" s="1"/>
  <c r="AU53" i="110"/>
  <c r="AV53" i="110" s="1"/>
  <c r="AU39" i="110"/>
  <c r="AV39" i="110" s="1"/>
  <c r="AU31" i="110"/>
  <c r="AV31" i="110" s="1"/>
  <c r="AU113" i="110"/>
  <c r="AV113" i="110" s="1"/>
  <c r="CM144" i="110"/>
  <c r="CN144" i="110"/>
  <c r="AU91" i="110"/>
  <c r="AV91" i="110" s="1"/>
  <c r="AU89" i="110"/>
  <c r="AV89" i="110" s="1"/>
  <c r="AU85" i="110"/>
  <c r="AV85" i="110" s="1"/>
  <c r="AU83" i="110"/>
  <c r="AV83" i="110" s="1"/>
  <c r="AU79" i="110"/>
  <c r="AV79" i="110" s="1"/>
  <c r="AU65" i="110"/>
  <c r="AV65" i="110" s="1"/>
  <c r="AU63" i="110"/>
  <c r="AV63" i="110" s="1"/>
  <c r="AU43" i="110"/>
  <c r="AV43" i="110" s="1"/>
  <c r="AU41" i="110"/>
  <c r="AV41" i="110" s="1"/>
  <c r="AU35" i="110"/>
  <c r="AV35" i="110" s="1"/>
  <c r="AU77" i="110"/>
  <c r="AV77" i="110" s="1"/>
  <c r="AU51" i="110"/>
  <c r="AV51" i="110" s="1"/>
  <c r="AU49" i="110"/>
  <c r="AV49" i="110" s="1"/>
  <c r="AU27" i="110"/>
  <c r="AV27" i="110" s="1"/>
  <c r="AU23" i="110"/>
  <c r="AV23" i="110" s="1"/>
  <c r="AU21" i="110"/>
  <c r="AV21" i="110" s="1"/>
  <c r="CL144" i="110"/>
  <c r="BG47" i="110"/>
  <c r="BH47" i="110" s="1"/>
  <c r="BZ47" i="110"/>
  <c r="BX47" i="110"/>
  <c r="BO47" i="110"/>
  <c r="AU57" i="110"/>
  <c r="AV57" i="110" s="1"/>
  <c r="AU29" i="110"/>
  <c r="AV29" i="110" s="1"/>
  <c r="CB144" i="110"/>
  <c r="AU33" i="110"/>
  <c r="AV33" i="110" s="1"/>
  <c r="CB25" i="110"/>
  <c r="CD25" i="110" s="1"/>
  <c r="AU25" i="110"/>
  <c r="AA29" i="110"/>
  <c r="AN29" i="110" s="1"/>
  <c r="CG113" i="110"/>
  <c r="AR55" i="110"/>
  <c r="AT55" i="110" s="1"/>
  <c r="AS55" i="110"/>
  <c r="AA113" i="110"/>
  <c r="CG109" i="110"/>
  <c r="CH109" i="110" s="1"/>
  <c r="CJ109" i="110" s="1"/>
  <c r="CC23" i="110"/>
  <c r="CE23" i="110" s="1"/>
  <c r="CG71" i="110"/>
  <c r="CH71" i="110" s="1"/>
  <c r="CJ71" i="110" s="1"/>
  <c r="CG59" i="110"/>
  <c r="CJ59" i="110" s="1"/>
  <c r="CG137" i="110"/>
  <c r="CI137" i="110" s="1"/>
  <c r="CG135" i="110"/>
  <c r="CI135" i="110" s="1"/>
  <c r="CG133" i="110"/>
  <c r="CJ133" i="110" s="1"/>
  <c r="CG119" i="110"/>
  <c r="CG111" i="110"/>
  <c r="CH111" i="110" s="1"/>
  <c r="CJ111" i="110" s="1"/>
  <c r="CG95" i="110"/>
  <c r="CG85" i="110"/>
  <c r="CH85" i="110" s="1"/>
  <c r="CJ85" i="110" s="1"/>
  <c r="CG83" i="110"/>
  <c r="CI83" i="110" s="1"/>
  <c r="CG79" i="110"/>
  <c r="CH79" i="110" s="1"/>
  <c r="CJ79" i="110" s="1"/>
  <c r="CG65" i="110"/>
  <c r="CH65" i="110" s="1"/>
  <c r="CJ65" i="110" s="1"/>
  <c r="CG63" i="110"/>
  <c r="CH63" i="110" s="1"/>
  <c r="CJ63" i="110" s="1"/>
  <c r="CG61" i="110"/>
  <c r="CG43" i="110"/>
  <c r="CH43" i="110" s="1"/>
  <c r="CJ43" i="110" s="1"/>
  <c r="CG41" i="110"/>
  <c r="CH41" i="110" s="1"/>
  <c r="CJ41" i="110" s="1"/>
  <c r="CG29" i="110"/>
  <c r="CJ29" i="110" s="1"/>
  <c r="CG27" i="110"/>
  <c r="BY59" i="110"/>
  <c r="CG53" i="110"/>
  <c r="CH53" i="110" s="1"/>
  <c r="CJ53" i="110" s="1"/>
  <c r="CG45" i="110"/>
  <c r="CI45" i="110" s="1"/>
  <c r="CG35" i="110"/>
  <c r="CI35" i="110" s="1"/>
  <c r="CG33" i="110"/>
  <c r="CI33" i="110" s="1"/>
  <c r="CI125" i="110"/>
  <c r="CI71" i="110"/>
  <c r="CH83" i="110"/>
  <c r="CJ83" i="110" s="1"/>
  <c r="AA137" i="110"/>
  <c r="AC137" i="110" s="1"/>
  <c r="CH135" i="110"/>
  <c r="CJ135" i="110" s="1"/>
  <c r="AA135" i="110"/>
  <c r="AB135" i="110" s="1"/>
  <c r="AA133" i="110"/>
  <c r="AN133" i="110" s="1"/>
  <c r="CD125" i="110"/>
  <c r="CC125" i="110"/>
  <c r="CE125" i="110" s="1"/>
  <c r="CD123" i="110"/>
  <c r="CC123" i="110"/>
  <c r="CE123" i="110" s="1"/>
  <c r="CH119" i="110"/>
  <c r="CJ119" i="110" s="1"/>
  <c r="CI119" i="110"/>
  <c r="CC111" i="110"/>
  <c r="CE111" i="110" s="1"/>
  <c r="CD111" i="110"/>
  <c r="CD109" i="110"/>
  <c r="CC109" i="110"/>
  <c r="CE109" i="110" s="1"/>
  <c r="AA119" i="110"/>
  <c r="AN119" i="110" s="1"/>
  <c r="CD117" i="110"/>
  <c r="CC117" i="110"/>
  <c r="CE117" i="110" s="1"/>
  <c r="AA97" i="110"/>
  <c r="AB97" i="110" s="1"/>
  <c r="CH95" i="110"/>
  <c r="CJ95" i="110" s="1"/>
  <c r="CI95" i="110"/>
  <c r="AA93" i="110"/>
  <c r="AB93" i="110" s="1"/>
  <c r="AA87" i="110"/>
  <c r="AC87" i="110" s="1"/>
  <c r="CD99" i="110"/>
  <c r="CC99" i="110"/>
  <c r="CE99" i="110" s="1"/>
  <c r="CC95" i="110"/>
  <c r="CE95" i="110" s="1"/>
  <c r="CD95" i="110"/>
  <c r="AA91" i="110"/>
  <c r="CD85" i="110"/>
  <c r="CC85" i="110"/>
  <c r="CE85" i="110" s="1"/>
  <c r="CC83" i="110"/>
  <c r="CE83" i="110" s="1"/>
  <c r="CD83" i="110"/>
  <c r="AA79" i="110"/>
  <c r="AN79" i="110" s="1"/>
  <c r="CC75" i="110"/>
  <c r="CE75" i="110" s="1"/>
  <c r="CD75" i="110"/>
  <c r="CD71" i="110"/>
  <c r="CC71" i="110"/>
  <c r="CE71" i="110" s="1"/>
  <c r="CI65" i="110"/>
  <c r="AN65" i="110"/>
  <c r="AA63" i="110"/>
  <c r="AC63" i="110" s="1"/>
  <c r="CI61" i="110"/>
  <c r="CH61" i="110"/>
  <c r="CJ61" i="110" s="1"/>
  <c r="CI53" i="110"/>
  <c r="AN45" i="110"/>
  <c r="AA43" i="110"/>
  <c r="AC43" i="110" s="1"/>
  <c r="CI41" i="110"/>
  <c r="AN41" i="110"/>
  <c r="CC37" i="110"/>
  <c r="CE37" i="110" s="1"/>
  <c r="CD37" i="110"/>
  <c r="AA35" i="110"/>
  <c r="AC35" i="110" s="1"/>
  <c r="AA77" i="110"/>
  <c r="AB77" i="110" s="1"/>
  <c r="CC67" i="110"/>
  <c r="CE67" i="110" s="1"/>
  <c r="AA61" i="110"/>
  <c r="AN61" i="110" s="1"/>
  <c r="AA57" i="110"/>
  <c r="AN57" i="110" s="1"/>
  <c r="CC53" i="110"/>
  <c r="CE53" i="110" s="1"/>
  <c r="CD53" i="110"/>
  <c r="AA51" i="110"/>
  <c r="AN51" i="110" s="1"/>
  <c r="CI27" i="110"/>
  <c r="CH27" i="110"/>
  <c r="CJ27" i="110" s="1"/>
  <c r="AA25" i="110"/>
  <c r="AB25" i="110" s="1"/>
  <c r="AA33" i="110"/>
  <c r="AN33" i="110" s="1"/>
  <c r="CD27" i="110"/>
  <c r="CC27" i="110"/>
  <c r="AA23" i="110"/>
  <c r="AC23" i="110" s="1"/>
  <c r="T4" i="110"/>
  <c r="R4" i="110"/>
  <c r="S4" i="110"/>
  <c r="CD137" i="110"/>
  <c r="CC137" i="110"/>
  <c r="CE137" i="110" s="1"/>
  <c r="CD131" i="110"/>
  <c r="CC131" i="110"/>
  <c r="CE131" i="110" s="1"/>
  <c r="AA127" i="110"/>
  <c r="AN127" i="110" s="1"/>
  <c r="CC135" i="110"/>
  <c r="CE135" i="110" s="1"/>
  <c r="CD135" i="110"/>
  <c r="AA131" i="110"/>
  <c r="AB131" i="110" s="1"/>
  <c r="CC127" i="110"/>
  <c r="CE127" i="110" s="1"/>
  <c r="CD127" i="110"/>
  <c r="AA125" i="110"/>
  <c r="AB125" i="110" s="1"/>
  <c r="AA117" i="110"/>
  <c r="AN117" i="110" s="1"/>
  <c r="AA111" i="110"/>
  <c r="AC111" i="110" s="1"/>
  <c r="AA109" i="110"/>
  <c r="AB109" i="110" s="1"/>
  <c r="CD105" i="110"/>
  <c r="CC105" i="110"/>
  <c r="CE105" i="110" s="1"/>
  <c r="AA103" i="110"/>
  <c r="AN103" i="110" s="1"/>
  <c r="AA121" i="110"/>
  <c r="AC121" i="110" s="1"/>
  <c r="AN121" i="110"/>
  <c r="CC119" i="110"/>
  <c r="CE119" i="110" s="1"/>
  <c r="CD119" i="110"/>
  <c r="AA105" i="110"/>
  <c r="AC105" i="110" s="1"/>
  <c r="AA101" i="110"/>
  <c r="AN101" i="110" s="1"/>
  <c r="CC97" i="110"/>
  <c r="CE97" i="110" s="1"/>
  <c r="CD97" i="110"/>
  <c r="CC93" i="110"/>
  <c r="CE93" i="110" s="1"/>
  <c r="CD93" i="110"/>
  <c r="CC89" i="110"/>
  <c r="CE89" i="110" s="1"/>
  <c r="CD89" i="110"/>
  <c r="CC87" i="110"/>
  <c r="CE87" i="110" s="1"/>
  <c r="CD87" i="110"/>
  <c r="AA99" i="110"/>
  <c r="AN99" i="110" s="1"/>
  <c r="AA95" i="110"/>
  <c r="AN95" i="110" s="1"/>
  <c r="CD91" i="110"/>
  <c r="CC91" i="110"/>
  <c r="CE91" i="110" s="1"/>
  <c r="AA89" i="110"/>
  <c r="AC89" i="110" s="1"/>
  <c r="AN89" i="110"/>
  <c r="AA85" i="110"/>
  <c r="AA83" i="110"/>
  <c r="AN83" i="110" s="1"/>
  <c r="CC77" i="110"/>
  <c r="CE77" i="110" s="1"/>
  <c r="CD77" i="110"/>
  <c r="AA75" i="110"/>
  <c r="AC75" i="110" s="1"/>
  <c r="AA73" i="110"/>
  <c r="AN73" i="110" s="1"/>
  <c r="AA71" i="110"/>
  <c r="AC71" i="110" s="1"/>
  <c r="AA69" i="110"/>
  <c r="AN69" i="110" s="1"/>
  <c r="CD63" i="110"/>
  <c r="CC63" i="110"/>
  <c r="CE63" i="110" s="1"/>
  <c r="CD39" i="110"/>
  <c r="CC39" i="110"/>
  <c r="CE39" i="110" s="1"/>
  <c r="CC35" i="110"/>
  <c r="CE35" i="110" s="1"/>
  <c r="CD35" i="110"/>
  <c r="CC81" i="110"/>
  <c r="CE81" i="110" s="1"/>
  <c r="CD81" i="110"/>
  <c r="CD79" i="110"/>
  <c r="CC79" i="110"/>
  <c r="CE79" i="110" s="1"/>
  <c r="AA67" i="110"/>
  <c r="AN67" i="110" s="1"/>
  <c r="CD61" i="110"/>
  <c r="CC61" i="110"/>
  <c r="CE61" i="110" s="1"/>
  <c r="AA59" i="110"/>
  <c r="AN59" i="110" s="1"/>
  <c r="CC57" i="110"/>
  <c r="CE57" i="110" s="1"/>
  <c r="CD57" i="110"/>
  <c r="AA53" i="110"/>
  <c r="AN53" i="110" s="1"/>
  <c r="CC51" i="110"/>
  <c r="CE51" i="110" s="1"/>
  <c r="CD51" i="110"/>
  <c r="AN49" i="110"/>
  <c r="CD43" i="110"/>
  <c r="CC43" i="110"/>
  <c r="CE43" i="110" s="1"/>
  <c r="AA37" i="110"/>
  <c r="AC37" i="110" s="1"/>
  <c r="AN31" i="110"/>
  <c r="CC25" i="110"/>
  <c r="CE25" i="110" s="1"/>
  <c r="CD33" i="110"/>
  <c r="CC33" i="110"/>
  <c r="CE33" i="110" s="1"/>
  <c r="AA27" i="110"/>
  <c r="AN27" i="110" s="1"/>
  <c r="CB21" i="110"/>
  <c r="CG123" i="110"/>
  <c r="CG97" i="110"/>
  <c r="CG93" i="110"/>
  <c r="CG87" i="110"/>
  <c r="CG77" i="110"/>
  <c r="CG39" i="110"/>
  <c r="CG81" i="110"/>
  <c r="CG25" i="110"/>
  <c r="CG21" i="110"/>
  <c r="CG127" i="110"/>
  <c r="CG131" i="110"/>
  <c r="CG117" i="110"/>
  <c r="CG115" i="110"/>
  <c r="CG103" i="110"/>
  <c r="CG121" i="110"/>
  <c r="CJ121" i="110" s="1"/>
  <c r="CG105" i="110"/>
  <c r="CG101" i="110"/>
  <c r="CG99" i="110"/>
  <c r="CG91" i="110"/>
  <c r="CG89" i="110"/>
  <c r="CO85" i="110"/>
  <c r="CO144" i="110" s="1"/>
  <c r="CG73" i="110"/>
  <c r="CG69" i="110"/>
  <c r="CG67" i="110"/>
  <c r="BX59" i="110"/>
  <c r="CG57" i="110"/>
  <c r="CG51" i="110"/>
  <c r="CG49" i="110"/>
  <c r="CJ49" i="110" s="1"/>
  <c r="CG75" i="110"/>
  <c r="CG37" i="110"/>
  <c r="CG31" i="110"/>
  <c r="AC29" i="110"/>
  <c r="CG23" i="110"/>
  <c r="CH45" i="110" l="1"/>
  <c r="CJ45" i="110" s="1"/>
  <c r="CI79" i="110"/>
  <c r="CH137" i="110"/>
  <c r="CJ137" i="110" s="1"/>
  <c r="CH33" i="110"/>
  <c r="CI43" i="110"/>
  <c r="CI85" i="110"/>
  <c r="AN37" i="110"/>
  <c r="AN111" i="110"/>
  <c r="AN87" i="110"/>
  <c r="AN75" i="110"/>
  <c r="CI109" i="110"/>
  <c r="AN35" i="110"/>
  <c r="AB29" i="110"/>
  <c r="CI63" i="110"/>
  <c r="CI111" i="110"/>
  <c r="AB137" i="110"/>
  <c r="BV47" i="110"/>
  <c r="CD144" i="110"/>
  <c r="CG144" i="110"/>
  <c r="CJ33" i="110"/>
  <c r="CE27" i="110"/>
  <c r="CE144" i="110" s="1"/>
  <c r="CC144" i="110"/>
  <c r="AV25" i="110"/>
  <c r="AB113" i="110"/>
  <c r="AN137" i="110"/>
  <c r="AC113" i="110"/>
  <c r="AB121" i="110"/>
  <c r="CH35" i="110"/>
  <c r="CJ35" i="110" s="1"/>
  <c r="AN113" i="110"/>
  <c r="AS113" i="110" s="1"/>
  <c r="CI113" i="110"/>
  <c r="CH113" i="110"/>
  <c r="CJ113" i="110" s="1"/>
  <c r="AX141" i="110"/>
  <c r="AX143" i="110"/>
  <c r="AX139" i="110"/>
  <c r="AC95" i="110"/>
  <c r="AB95" i="110"/>
  <c r="AB75" i="110"/>
  <c r="AB89" i="110"/>
  <c r="AB105" i="110"/>
  <c r="AX55" i="110"/>
  <c r="AC61" i="110"/>
  <c r="AB63" i="110"/>
  <c r="AC133" i="110"/>
  <c r="AX107" i="110"/>
  <c r="AB71" i="110"/>
  <c r="AN71" i="110"/>
  <c r="AB87" i="110"/>
  <c r="AB133" i="110"/>
  <c r="AB67" i="110"/>
  <c r="AB117" i="110"/>
  <c r="AC59" i="110"/>
  <c r="AB59" i="110"/>
  <c r="AC67" i="110"/>
  <c r="AC83" i="110"/>
  <c r="AB83" i="110"/>
  <c r="AN105" i="110"/>
  <c r="AR105" i="110" s="1"/>
  <c r="AB111" i="110"/>
  <c r="AC117" i="110"/>
  <c r="AB23" i="110"/>
  <c r="AB61" i="110"/>
  <c r="AN63" i="110"/>
  <c r="AC53" i="110"/>
  <c r="AB53" i="110"/>
  <c r="AB43" i="110"/>
  <c r="AN39" i="110"/>
  <c r="AR39" i="110" s="1"/>
  <c r="AB37" i="110"/>
  <c r="AB35" i="110"/>
  <c r="AC33" i="110"/>
  <c r="AB33" i="110"/>
  <c r="AB27" i="110"/>
  <c r="AC27" i="110"/>
  <c r="AN23" i="110"/>
  <c r="AS31" i="110"/>
  <c r="AR31" i="110"/>
  <c r="AS53" i="110"/>
  <c r="AR53" i="110"/>
  <c r="AS69" i="110"/>
  <c r="AR69" i="110"/>
  <c r="AS95" i="110"/>
  <c r="AR95" i="110"/>
  <c r="AS99" i="110"/>
  <c r="AR99" i="110"/>
  <c r="AS103" i="110"/>
  <c r="AR103" i="110"/>
  <c r="AS51" i="110"/>
  <c r="AR51" i="110"/>
  <c r="AS57" i="110"/>
  <c r="AR57" i="110"/>
  <c r="AS61" i="110"/>
  <c r="AR61" i="110"/>
  <c r="AS41" i="110"/>
  <c r="AR41" i="110"/>
  <c r="AS119" i="110"/>
  <c r="AR119" i="110"/>
  <c r="AS133" i="110"/>
  <c r="AR133" i="110"/>
  <c r="AS27" i="110"/>
  <c r="AR27" i="110"/>
  <c r="AS49" i="110"/>
  <c r="AR49" i="110"/>
  <c r="AS59" i="110"/>
  <c r="AR59" i="110"/>
  <c r="AS67" i="110"/>
  <c r="AR67" i="110"/>
  <c r="AS73" i="110"/>
  <c r="AR73" i="110"/>
  <c r="AS83" i="110"/>
  <c r="AR83" i="110"/>
  <c r="AS101" i="110"/>
  <c r="AR101" i="110"/>
  <c r="AS117" i="110"/>
  <c r="AR117" i="110"/>
  <c r="AS127" i="110"/>
  <c r="AR127" i="110"/>
  <c r="AS33" i="110"/>
  <c r="AR33" i="110"/>
  <c r="AS45" i="110"/>
  <c r="AR45" i="110"/>
  <c r="AS65" i="110"/>
  <c r="AR65" i="110"/>
  <c r="AT65" i="110" s="1"/>
  <c r="AS79" i="110"/>
  <c r="AR79" i="110"/>
  <c r="AN21" i="110"/>
  <c r="CH31" i="110"/>
  <c r="CJ31" i="110" s="1"/>
  <c r="CI31" i="110"/>
  <c r="CH75" i="110"/>
  <c r="CJ75" i="110" s="1"/>
  <c r="CI75" i="110"/>
  <c r="CH51" i="110"/>
  <c r="CJ51" i="110" s="1"/>
  <c r="CI51" i="110"/>
  <c r="CI69" i="110"/>
  <c r="CH69" i="110"/>
  <c r="CJ69" i="110" s="1"/>
  <c r="CI91" i="110"/>
  <c r="CH91" i="110"/>
  <c r="CJ91" i="110" s="1"/>
  <c r="CI101" i="110"/>
  <c r="CH101" i="110"/>
  <c r="CJ101" i="110" s="1"/>
  <c r="CH115" i="110"/>
  <c r="CJ115" i="110" s="1"/>
  <c r="CI115" i="110"/>
  <c r="CI131" i="110"/>
  <c r="CH131" i="110"/>
  <c r="CJ131" i="110" s="1"/>
  <c r="AR29" i="110"/>
  <c r="AS29" i="110"/>
  <c r="CH81" i="110"/>
  <c r="CJ81" i="110" s="1"/>
  <c r="CI81" i="110"/>
  <c r="CI39" i="110"/>
  <c r="CH39" i="110"/>
  <c r="CJ39" i="110" s="1"/>
  <c r="CH87" i="110"/>
  <c r="CJ87" i="110" s="1"/>
  <c r="CI87" i="110"/>
  <c r="CH97" i="110"/>
  <c r="CJ97" i="110" s="1"/>
  <c r="CI97" i="110"/>
  <c r="CE21" i="110"/>
  <c r="AC69" i="110"/>
  <c r="AB69" i="110"/>
  <c r="AT69" i="110" s="1"/>
  <c r="AC73" i="110"/>
  <c r="AB73" i="110"/>
  <c r="AC85" i="110"/>
  <c r="AB85" i="110"/>
  <c r="AC99" i="110"/>
  <c r="AB99" i="110"/>
  <c r="AC101" i="110"/>
  <c r="AB101" i="110"/>
  <c r="AB103" i="110"/>
  <c r="AN109" i="110"/>
  <c r="AC109" i="110"/>
  <c r="AN125" i="110"/>
  <c r="AC125" i="110"/>
  <c r="AN131" i="110"/>
  <c r="AC131" i="110"/>
  <c r="AC127" i="110"/>
  <c r="AB127" i="110"/>
  <c r="AN25" i="110"/>
  <c r="AC25" i="110"/>
  <c r="AC51" i="110"/>
  <c r="AB51" i="110"/>
  <c r="AC57" i="110"/>
  <c r="AB57" i="110"/>
  <c r="AN77" i="110"/>
  <c r="AC77" i="110"/>
  <c r="AN43" i="110"/>
  <c r="AC79" i="110"/>
  <c r="AB79" i="110"/>
  <c r="AC91" i="110"/>
  <c r="AN91" i="110"/>
  <c r="AN93" i="110"/>
  <c r="AC93" i="110"/>
  <c r="AN97" i="110"/>
  <c r="AC97" i="110"/>
  <c r="AC119" i="110"/>
  <c r="AB119" i="110"/>
  <c r="AC135" i="110"/>
  <c r="AN135" i="110"/>
  <c r="CI23" i="110"/>
  <c r="CH23" i="110"/>
  <c r="CJ23" i="110" s="1"/>
  <c r="CH37" i="110"/>
  <c r="CI37" i="110"/>
  <c r="CH57" i="110"/>
  <c r="CJ57" i="110" s="1"/>
  <c r="CI57" i="110"/>
  <c r="CH67" i="110"/>
  <c r="CJ67" i="110" s="1"/>
  <c r="CJ73" i="110"/>
  <c r="CH73" i="110"/>
  <c r="CI73" i="110"/>
  <c r="CH89" i="110"/>
  <c r="CJ89" i="110" s="1"/>
  <c r="CI89" i="110"/>
  <c r="CI99" i="110"/>
  <c r="CH99" i="110"/>
  <c r="CJ99" i="110" s="1"/>
  <c r="CI105" i="110"/>
  <c r="CH105" i="110"/>
  <c r="CJ105" i="110" s="1"/>
  <c r="CH103" i="110"/>
  <c r="CJ103" i="110" s="1"/>
  <c r="CI103" i="110"/>
  <c r="CI117" i="110"/>
  <c r="CH117" i="110"/>
  <c r="CJ117" i="110" s="1"/>
  <c r="CH127" i="110"/>
  <c r="CJ127" i="110" s="1"/>
  <c r="CI127" i="110"/>
  <c r="CH21" i="110"/>
  <c r="CJ21" i="110" s="1"/>
  <c r="CI21" i="110"/>
  <c r="CH25" i="110"/>
  <c r="CJ25" i="110" s="1"/>
  <c r="CI25" i="110"/>
  <c r="CH77" i="110"/>
  <c r="CJ77" i="110" s="1"/>
  <c r="CI77" i="110"/>
  <c r="CH93" i="110"/>
  <c r="CJ93" i="110" s="1"/>
  <c r="CI93" i="110"/>
  <c r="CI123" i="110"/>
  <c r="CH123" i="110"/>
  <c r="CJ123" i="110" s="1"/>
  <c r="AR37" i="110"/>
  <c r="AS37" i="110"/>
  <c r="AR71" i="110"/>
  <c r="AS71" i="110"/>
  <c r="AR75" i="110"/>
  <c r="AS75" i="110"/>
  <c r="AR89" i="110"/>
  <c r="AS89" i="110"/>
  <c r="AS105" i="110"/>
  <c r="AR121" i="110"/>
  <c r="AS121" i="110"/>
  <c r="AR111" i="110"/>
  <c r="AS111" i="110"/>
  <c r="AS39" i="110"/>
  <c r="AR35" i="110"/>
  <c r="AS35" i="110"/>
  <c r="AR63" i="110"/>
  <c r="AS63" i="110"/>
  <c r="AR87" i="110"/>
  <c r="AS87" i="110"/>
  <c r="AR137" i="110"/>
  <c r="AS137" i="110"/>
  <c r="AN85" i="110"/>
  <c r="AC103" i="110"/>
  <c r="AB91" i="110"/>
  <c r="AT51" i="110" l="1"/>
  <c r="AT61" i="110"/>
  <c r="AT67" i="110"/>
  <c r="AR113" i="110"/>
  <c r="AT49" i="110"/>
  <c r="AT35" i="110"/>
  <c r="AT45" i="110"/>
  <c r="AT59" i="110"/>
  <c r="AT63" i="110"/>
  <c r="AT57" i="110"/>
  <c r="AT31" i="110"/>
  <c r="AT27" i="110"/>
  <c r="AT37" i="110"/>
  <c r="AT41" i="110"/>
  <c r="AT33" i="110"/>
  <c r="AT53" i="110"/>
  <c r="AT39" i="110"/>
  <c r="AT29" i="110"/>
  <c r="BW47" i="110"/>
  <c r="CH144" i="110"/>
  <c r="CI144" i="110"/>
  <c r="CJ37" i="110"/>
  <c r="CJ144" i="110" s="1"/>
  <c r="BJ55" i="110"/>
  <c r="BY55" i="110" s="1"/>
  <c r="BB55" i="110"/>
  <c r="BQ55" i="110" s="1"/>
  <c r="AY55" i="110"/>
  <c r="BM55" i="110"/>
  <c r="AX129" i="110"/>
  <c r="AR23" i="110"/>
  <c r="BM35" i="110"/>
  <c r="BM33" i="110"/>
  <c r="AS23" i="110"/>
  <c r="BM23" i="110" s="1"/>
  <c r="BM37" i="110"/>
  <c r="BM39" i="110"/>
  <c r="BY37" i="110"/>
  <c r="AS135" i="110"/>
  <c r="AR135" i="110"/>
  <c r="AR97" i="110"/>
  <c r="AS97" i="110"/>
  <c r="AR93" i="110"/>
  <c r="AS93" i="110"/>
  <c r="AR43" i="110"/>
  <c r="AT43" i="110" s="1"/>
  <c r="AS43" i="110"/>
  <c r="BM61" i="110"/>
  <c r="AR25" i="110"/>
  <c r="AS25" i="110"/>
  <c r="AR131" i="110"/>
  <c r="AS131" i="110"/>
  <c r="AR109" i="110"/>
  <c r="AS109" i="110"/>
  <c r="BM67" i="110"/>
  <c r="BM53" i="110"/>
  <c r="BM27" i="110"/>
  <c r="AS21" i="110"/>
  <c r="AR21" i="110"/>
  <c r="BY33" i="110"/>
  <c r="BM65" i="110"/>
  <c r="BM57" i="110"/>
  <c r="AR85" i="110"/>
  <c r="AS85" i="110"/>
  <c r="BM31" i="110"/>
  <c r="AR91" i="110"/>
  <c r="AS91" i="110"/>
  <c r="BM45" i="110"/>
  <c r="BM41" i="110"/>
  <c r="AR77" i="110"/>
  <c r="AS77" i="110"/>
  <c r="AR125" i="110"/>
  <c r="AS125" i="110"/>
  <c r="BM59" i="110"/>
  <c r="BM49" i="110"/>
  <c r="AT25" i="110" l="1"/>
  <c r="AT23" i="110"/>
  <c r="AX23" i="110" s="1"/>
  <c r="AS147" i="110"/>
  <c r="AT21" i="110"/>
  <c r="AX113" i="110"/>
  <c r="BM51" i="110"/>
  <c r="AX95" i="110"/>
  <c r="BN55" i="110"/>
  <c r="AZ55" i="110"/>
  <c r="BI55" i="110"/>
  <c r="BX55" i="110" s="1"/>
  <c r="BA55" i="110"/>
  <c r="BP55" i="110" s="1"/>
  <c r="AX127" i="110"/>
  <c r="AX123" i="110"/>
  <c r="AX119" i="110"/>
  <c r="AX117" i="110"/>
  <c r="AX103" i="110"/>
  <c r="AX87" i="110"/>
  <c r="AX69" i="110"/>
  <c r="AX65" i="110"/>
  <c r="BJ65" i="110" s="1"/>
  <c r="AX61" i="110"/>
  <c r="BJ61" i="110" s="1"/>
  <c r="BM63" i="110"/>
  <c r="AX57" i="110"/>
  <c r="BJ57" i="110" s="1"/>
  <c r="AX49" i="110"/>
  <c r="BK49" i="110" s="1"/>
  <c r="AX59" i="110"/>
  <c r="BK59" i="110" s="1"/>
  <c r="AX101" i="110"/>
  <c r="AX105" i="110"/>
  <c r="AX45" i="110"/>
  <c r="AY45" i="110" s="1"/>
  <c r="BA45" i="110" s="1"/>
  <c r="AX41" i="110"/>
  <c r="AY41" i="110" s="1"/>
  <c r="AX27" i="110"/>
  <c r="BJ27" i="110" s="1"/>
  <c r="BM25" i="110"/>
  <c r="BM43" i="110"/>
  <c r="AY65" i="110"/>
  <c r="BA65" i="110" s="1"/>
  <c r="BB65" i="110"/>
  <c r="AX37" i="110"/>
  <c r="AX71" i="110"/>
  <c r="AX75" i="110"/>
  <c r="AX111" i="110"/>
  <c r="AX137" i="110"/>
  <c r="BM29" i="110"/>
  <c r="AX81" i="110"/>
  <c r="AX33" i="110"/>
  <c r="AX133" i="110"/>
  <c r="AX31" i="110"/>
  <c r="AX73" i="110"/>
  <c r="AX53" i="110"/>
  <c r="AX67" i="110"/>
  <c r="AX83" i="110"/>
  <c r="AX99" i="110"/>
  <c r="AX115" i="110"/>
  <c r="AX51" i="110"/>
  <c r="AX79" i="110"/>
  <c r="AX89" i="110"/>
  <c r="AX121" i="110"/>
  <c r="AX39" i="110"/>
  <c r="AX35" i="110"/>
  <c r="BB27" i="110" l="1"/>
  <c r="BQ27" i="110" s="1"/>
  <c r="AZ49" i="110"/>
  <c r="AY57" i="110"/>
  <c r="BA57" i="110" s="1"/>
  <c r="AY61" i="110"/>
  <c r="BA61" i="110" s="1"/>
  <c r="BP61" i="110" s="1"/>
  <c r="BJ41" i="110"/>
  <c r="BY41" i="110" s="1"/>
  <c r="AZ59" i="110"/>
  <c r="BO59" i="110" s="1"/>
  <c r="BB61" i="110"/>
  <c r="BB57" i="110"/>
  <c r="BQ57" i="110" s="1"/>
  <c r="BA49" i="110"/>
  <c r="BJ45" i="110"/>
  <c r="BY45" i="110" s="1"/>
  <c r="AY27" i="110"/>
  <c r="BA27" i="110" s="1"/>
  <c r="BB45" i="110"/>
  <c r="BQ45" i="110" s="1"/>
  <c r="BA59" i="110"/>
  <c r="BP59" i="110" s="1"/>
  <c r="BB41" i="110"/>
  <c r="BQ41" i="110" s="1"/>
  <c r="BK55" i="110"/>
  <c r="BZ55" i="110" s="1"/>
  <c r="BG55" i="110"/>
  <c r="BO55" i="110"/>
  <c r="AX93" i="110"/>
  <c r="AX63" i="110"/>
  <c r="AZ65" i="110"/>
  <c r="BG65" i="110" s="1"/>
  <c r="BI61" i="110"/>
  <c r="BX61" i="110" s="1"/>
  <c r="AZ45" i="110"/>
  <c r="AX25" i="110"/>
  <c r="AY25" i="110" s="1"/>
  <c r="BJ39" i="110"/>
  <c r="BB39" i="110"/>
  <c r="AY39" i="110"/>
  <c r="AY51" i="110"/>
  <c r="BJ51" i="110"/>
  <c r="BB51" i="110"/>
  <c r="AY67" i="110"/>
  <c r="AY31" i="110"/>
  <c r="BA31" i="110" s="1"/>
  <c r="BJ31" i="110"/>
  <c r="BB31" i="110"/>
  <c r="AZ31" i="110"/>
  <c r="AY33" i="110"/>
  <c r="AZ33" i="110" s="1"/>
  <c r="BB33" i="110"/>
  <c r="BJ23" i="110"/>
  <c r="BB23" i="110"/>
  <c r="AY23" i="110"/>
  <c r="BA23" i="110" s="1"/>
  <c r="BB37" i="110"/>
  <c r="AY37" i="110"/>
  <c r="BA37" i="110" s="1"/>
  <c r="BQ61" i="110"/>
  <c r="BY27" i="110"/>
  <c r="BQ65" i="110"/>
  <c r="BY65" i="110"/>
  <c r="BN65" i="110"/>
  <c r="BN45" i="110"/>
  <c r="BP49" i="110"/>
  <c r="BZ49" i="110"/>
  <c r="AX29" i="110"/>
  <c r="AX135" i="110"/>
  <c r="BI65" i="110"/>
  <c r="AZ57" i="110"/>
  <c r="BG57" i="110" s="1"/>
  <c r="BI45" i="110"/>
  <c r="AZ41" i="110"/>
  <c r="BA41" i="110"/>
  <c r="AX43" i="110"/>
  <c r="AX131" i="110"/>
  <c r="AX85" i="110"/>
  <c r="AX125" i="110"/>
  <c r="AX97" i="110"/>
  <c r="AX109" i="110"/>
  <c r="AX91" i="110"/>
  <c r="AX77" i="110"/>
  <c r="BJ35" i="110"/>
  <c r="BB35" i="110"/>
  <c r="AY35" i="110"/>
  <c r="BA35" i="110" s="1"/>
  <c r="AY53" i="110"/>
  <c r="BA53" i="110" s="1"/>
  <c r="BJ53" i="110"/>
  <c r="BB53" i="110"/>
  <c r="AX21" i="110"/>
  <c r="BN61" i="110"/>
  <c r="BY61" i="110"/>
  <c r="BP65" i="110"/>
  <c r="BY57" i="110"/>
  <c r="BN57" i="110"/>
  <c r="BO45" i="110"/>
  <c r="BP45" i="110"/>
  <c r="BN41" i="110"/>
  <c r="BZ59" i="110"/>
  <c r="BG49" i="110"/>
  <c r="BO49" i="110"/>
  <c r="BI57" i="110"/>
  <c r="BK57" i="110" s="1"/>
  <c r="BI41" i="110"/>
  <c r="BB25" i="110" l="1"/>
  <c r="BI27" i="110"/>
  <c r="BX27" i="110" s="1"/>
  <c r="BN27" i="110"/>
  <c r="AZ27" i="110"/>
  <c r="BO27" i="110" s="1"/>
  <c r="AZ53" i="110"/>
  <c r="BO53" i="110" s="1"/>
  <c r="BG59" i="110"/>
  <c r="BH59" i="110" s="1"/>
  <c r="BK61" i="110"/>
  <c r="AZ61" i="110"/>
  <c r="BO61" i="110" s="1"/>
  <c r="BG41" i="110"/>
  <c r="BH41" i="110" s="1"/>
  <c r="BO65" i="110"/>
  <c r="BG45" i="110"/>
  <c r="BH45" i="110" s="1"/>
  <c r="AX145" i="110"/>
  <c r="BJ25" i="110"/>
  <c r="BY25" i="110" s="1"/>
  <c r="BV55" i="110"/>
  <c r="BH55" i="110"/>
  <c r="BJ63" i="110"/>
  <c r="BY63" i="110" s="1"/>
  <c r="AY63" i="110"/>
  <c r="BB63" i="110"/>
  <c r="BZ57" i="110"/>
  <c r="BQ25" i="110"/>
  <c r="BN25" i="110"/>
  <c r="BK21" i="110"/>
  <c r="AZ21" i="110"/>
  <c r="BA21" i="110"/>
  <c r="BP53" i="110"/>
  <c r="BQ35" i="110"/>
  <c r="BY35" i="110"/>
  <c r="BP35" i="110"/>
  <c r="BJ43" i="110"/>
  <c r="BB43" i="110"/>
  <c r="AY43" i="110"/>
  <c r="BP41" i="110"/>
  <c r="BO41" i="110"/>
  <c r="BV41" i="110" s="1"/>
  <c r="BX65" i="110"/>
  <c r="BK65" i="110"/>
  <c r="BZ61" i="110"/>
  <c r="BV59" i="110"/>
  <c r="BV45" i="110"/>
  <c r="BV65" i="110"/>
  <c r="BP37" i="110"/>
  <c r="BQ37" i="110"/>
  <c r="BP23" i="110"/>
  <c r="BQ23" i="110"/>
  <c r="BY23" i="110"/>
  <c r="BO33" i="110"/>
  <c r="BN33" i="110"/>
  <c r="BO31" i="110"/>
  <c r="BP31" i="110"/>
  <c r="BN67" i="110"/>
  <c r="BQ51" i="110"/>
  <c r="BY51" i="110"/>
  <c r="BN51" i="110"/>
  <c r="BN39" i="110"/>
  <c r="BI25" i="110"/>
  <c r="BI33" i="110"/>
  <c r="BK33" i="110" s="1"/>
  <c r="BI51" i="110"/>
  <c r="BK51" i="110" s="1"/>
  <c r="BI39" i="110"/>
  <c r="BK39" i="110" s="1"/>
  <c r="AZ39" i="110"/>
  <c r="BX41" i="110"/>
  <c r="BX57" i="110"/>
  <c r="BV49" i="110"/>
  <c r="BH49" i="110"/>
  <c r="BH57" i="110"/>
  <c r="BM21" i="110"/>
  <c r="BQ53" i="110"/>
  <c r="BY53" i="110"/>
  <c r="BN53" i="110"/>
  <c r="BN35" i="110"/>
  <c r="BG35" i="110"/>
  <c r="BX45" i="110"/>
  <c r="BK45" i="110"/>
  <c r="BP57" i="110"/>
  <c r="BO57" i="110"/>
  <c r="BP27" i="110"/>
  <c r="BA29" i="110"/>
  <c r="BK29" i="110"/>
  <c r="AZ29" i="110"/>
  <c r="BH65" i="110"/>
  <c r="BN37" i="110"/>
  <c r="BN23" i="110"/>
  <c r="BQ33" i="110"/>
  <c r="BQ31" i="110"/>
  <c r="BY31" i="110"/>
  <c r="BN31" i="110"/>
  <c r="BG31" i="110"/>
  <c r="BQ39" i="110"/>
  <c r="BY39" i="110"/>
  <c r="AZ25" i="110"/>
  <c r="BA25" i="110"/>
  <c r="BK25" i="110"/>
  <c r="BG27" i="110"/>
  <c r="BI53" i="110"/>
  <c r="BI35" i="110"/>
  <c r="BI37" i="110"/>
  <c r="AZ37" i="110"/>
  <c r="BI23" i="110"/>
  <c r="AZ23" i="110"/>
  <c r="BA33" i="110"/>
  <c r="BG33" i="110" s="1"/>
  <c r="BI31" i="110"/>
  <c r="BA67" i="110"/>
  <c r="BI67" i="110"/>
  <c r="BK67" i="110" s="1"/>
  <c r="AZ51" i="110"/>
  <c r="BA51" i="110"/>
  <c r="BA39" i="110"/>
  <c r="BK41" i="110"/>
  <c r="BK27" i="110" l="1"/>
  <c r="BG53" i="110"/>
  <c r="BH53" i="110" s="1"/>
  <c r="BD61" i="110"/>
  <c r="BW55" i="110"/>
  <c r="BQ63" i="110"/>
  <c r="BA63" i="110"/>
  <c r="BN63" i="110"/>
  <c r="AZ63" i="110"/>
  <c r="BI63" i="110"/>
  <c r="BG51" i="110"/>
  <c r="BG39" i="110"/>
  <c r="BH39" i="110" s="1"/>
  <c r="BH33" i="110"/>
  <c r="BZ67" i="110"/>
  <c r="BZ41" i="110"/>
  <c r="BP39" i="110"/>
  <c r="BP51" i="110"/>
  <c r="BX31" i="110"/>
  <c r="BK31" i="110"/>
  <c r="BZ33" i="110"/>
  <c r="BO23" i="110"/>
  <c r="BV23" i="110" s="1"/>
  <c r="BO37" i="110"/>
  <c r="BX35" i="110"/>
  <c r="BK35" i="110"/>
  <c r="BP25" i="110"/>
  <c r="BV31" i="110"/>
  <c r="BZ29" i="110"/>
  <c r="BZ45" i="110"/>
  <c r="BH35" i="110"/>
  <c r="BV53" i="110"/>
  <c r="BZ27" i="110"/>
  <c r="BX39" i="110"/>
  <c r="BX33" i="110"/>
  <c r="BQ43" i="110"/>
  <c r="BY43" i="110"/>
  <c r="BP21" i="110"/>
  <c r="BZ21" i="110"/>
  <c r="BG23" i="110"/>
  <c r="BA43" i="110"/>
  <c r="BZ39" i="110"/>
  <c r="BZ51" i="110"/>
  <c r="BO51" i="110"/>
  <c r="BX67" i="110"/>
  <c r="BP67" i="110"/>
  <c r="BV67" i="110" s="1"/>
  <c r="BP33" i="110"/>
  <c r="BX23" i="110"/>
  <c r="BK23" i="110"/>
  <c r="BX37" i="110"/>
  <c r="BK37" i="110"/>
  <c r="BX53" i="110"/>
  <c r="BK53" i="110"/>
  <c r="BH27" i="110"/>
  <c r="BZ25" i="110"/>
  <c r="BO25" i="110"/>
  <c r="BH31" i="110"/>
  <c r="BO29" i="110"/>
  <c r="BG29" i="110"/>
  <c r="BP29" i="110"/>
  <c r="BV35" i="110"/>
  <c r="BW41" i="110"/>
  <c r="BW49" i="110"/>
  <c r="BO39" i="110"/>
  <c r="BX51" i="110"/>
  <c r="BX25" i="110"/>
  <c r="BW65" i="110"/>
  <c r="BW45" i="110"/>
  <c r="BW59" i="110"/>
  <c r="BZ65" i="110"/>
  <c r="BN43" i="110"/>
  <c r="BG21" i="110"/>
  <c r="BO21" i="110"/>
  <c r="BG37" i="110"/>
  <c r="BG67" i="110"/>
  <c r="BI43" i="110"/>
  <c r="AZ43" i="110"/>
  <c r="BV27" i="110"/>
  <c r="BV57" i="110"/>
  <c r="BG25" i="110"/>
  <c r="BV51" i="110" l="1"/>
  <c r="BS61" i="110"/>
  <c r="BV61" i="110" s="1"/>
  <c r="BW61" i="110" s="1"/>
  <c r="BG61" i="110"/>
  <c r="BH61" i="110" s="1"/>
  <c r="BV37" i="110"/>
  <c r="BH51" i="110"/>
  <c r="BG63" i="110"/>
  <c r="BH63" i="110" s="1"/>
  <c r="BO63" i="110"/>
  <c r="BP63" i="110"/>
  <c r="BX63" i="110"/>
  <c r="BK63" i="110"/>
  <c r="BZ63" i="110" s="1"/>
  <c r="BV39" i="110"/>
  <c r="BX43" i="110"/>
  <c r="BH37" i="110"/>
  <c r="BW67" i="110"/>
  <c r="BW51" i="110"/>
  <c r="BV29" i="110"/>
  <c r="BZ53" i="110"/>
  <c r="BP43" i="110"/>
  <c r="BH23" i="110"/>
  <c r="BW37" i="110"/>
  <c r="BW31" i="110"/>
  <c r="BZ31" i="110"/>
  <c r="BV25" i="110"/>
  <c r="BH25" i="110"/>
  <c r="BW57" i="110"/>
  <c r="BW27" i="110"/>
  <c r="BO43" i="110"/>
  <c r="BH67" i="110"/>
  <c r="BV21" i="110"/>
  <c r="BH21" i="110"/>
  <c r="BW35" i="110"/>
  <c r="BH29" i="110"/>
  <c r="BW23" i="110"/>
  <c r="BZ37" i="110"/>
  <c r="BZ23" i="110"/>
  <c r="BW53" i="110"/>
  <c r="BZ35" i="110"/>
  <c r="BG43" i="110"/>
  <c r="BV33" i="110"/>
  <c r="BK43" i="110"/>
  <c r="BW39" i="110" l="1"/>
  <c r="BV63" i="110"/>
  <c r="BZ43" i="110"/>
  <c r="BW33" i="110"/>
  <c r="BW21" i="110"/>
  <c r="BW25" i="110"/>
  <c r="BW29" i="110"/>
  <c r="BV43" i="110"/>
  <c r="BH43" i="110"/>
  <c r="BW63" i="110" l="1"/>
  <c r="BW43" i="110"/>
</calcChain>
</file>

<file path=xl/comments1.xml><?xml version="1.0" encoding="utf-8"?>
<comments xmlns="http://schemas.openxmlformats.org/spreadsheetml/2006/main">
  <authors>
    <author>Автор</author>
  </authors>
  <commentList>
    <comment ref="L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МАТЕМ 20
яз  25
нач кл 20
неполн класс делим на 2</t>
        </r>
      </text>
    </comment>
    <comment ref="M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25%
старш.кл 30%
неполн.кл 50%
</t>
        </r>
      </text>
    </comment>
    <comment ref="R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30%,70%,100 %</t>
        </r>
      </text>
    </comment>
    <comment ref="V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</t>
        </r>
      </text>
    </comment>
    <comment ref="AM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50
старш.кл 60
неполн.кл 50%</t>
        </r>
      </text>
    </comment>
    <comment ref="U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МАТЕМ 20
яз  25
нач кл 20
неполн класс делим на 2</t>
        </r>
      </text>
    </comment>
    <comment ref="V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A2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30%,70%,100 %</t>
        </r>
      </text>
    </comment>
    <comment ref="AL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МАТЕМ 20
яз  25
нач кл 20
неполн класс делим на 2</t>
        </r>
      </text>
    </comment>
    <comment ref="AM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Y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пенсионер</t>
        </r>
      </text>
    </comment>
    <comment ref="U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МАТЕМ 20
яз  25
нач кл 20
неполн класс делим на 2</t>
        </r>
      </text>
    </comment>
    <comment ref="V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A2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30%,70%,100 %</t>
        </r>
      </text>
    </comment>
    <comment ref="AL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МАТЕМ 20
яз  25
нач кл 20
неполн класс делим на 2</t>
        </r>
      </text>
    </comment>
    <comment ref="AM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U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МАТЕМ 20
яз  25
нач кл 20
неполн класс делим на 2</t>
        </r>
      </text>
    </comment>
    <comment ref="V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A2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30%,70%,100 %</t>
        </r>
      </text>
    </comment>
    <comment ref="AL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МАТЕМ 20
яз  25
нач кл 20
неполн класс делим на 2</t>
        </r>
      </text>
    </comment>
    <comment ref="AM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U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МАТЕМ 20
яз  25
нач кл 20
неполн класс делим на 2</t>
        </r>
      </text>
    </comment>
    <comment ref="V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A2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30%,70%,100 %</t>
        </r>
      </text>
    </comment>
    <comment ref="AL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МАТЕМ 20
яз  25
нач кл 20
неполн класс делим на 2</t>
        </r>
      </text>
    </comment>
    <comment ref="AM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U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МАТЕМ 20
яз  25
нач кл 20
неполн класс делим на 2</t>
        </r>
      </text>
    </comment>
    <comment ref="AA2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30%,70%,100 %</t>
        </r>
      </text>
    </comment>
    <comment ref="AL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МАТЕМ 20
яз  25
нач кл 20
неполн класс делим на 2</t>
        </r>
      </text>
    </comment>
    <comment ref="V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B3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удержать в октябре</t>
        </r>
      </text>
    </comment>
    <comment ref="V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V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V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V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V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V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B6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удержать в октябре</t>
        </r>
      </text>
    </comment>
    <comment ref="V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Z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инвалид</t>
        </r>
      </text>
    </comment>
    <comment ref="V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V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V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B74" authorId="0">
      <text>
        <r>
          <rPr>
            <b/>
            <sz val="8"/>
            <color indexed="81"/>
            <rFont val="Tahoma"/>
            <family val="2"/>
            <charset val="204"/>
          </rPr>
          <t>перарасч за сентябрь добавить за зертуши и удержать за пров тетр</t>
        </r>
      </text>
    </comment>
    <comment ref="B7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V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B8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за проверку оплатить</t>
        </r>
      </text>
    </comment>
    <comment ref="V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V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V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B9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проверку оплатить 27 часов</t>
        </r>
      </text>
    </comment>
    <comment ref="V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V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B9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удержать за 2 часа пров</t>
        </r>
      </text>
    </comment>
    <comment ref="V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V1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1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V1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1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V1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1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BB11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B1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перасчет за модератора
</t>
        </r>
      </text>
    </comment>
    <comment ref="V1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1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V1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1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V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V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V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V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V1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1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V1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1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V1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1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V1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1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V1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  <comment ref="AM1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младш классы 25
старш.кл 30
неполн.кл 50%
</t>
        </r>
      </text>
    </comment>
  </commentList>
</comments>
</file>

<file path=xl/sharedStrings.xml><?xml version="1.0" encoding="utf-8"?>
<sst xmlns="http://schemas.openxmlformats.org/spreadsheetml/2006/main" count="807" uniqueCount="494">
  <si>
    <t>Қызметі</t>
  </si>
  <si>
    <t>Білімі</t>
  </si>
  <si>
    <t>Санаты</t>
  </si>
  <si>
    <t>Диплом</t>
  </si>
  <si>
    <t>Сағаты</t>
  </si>
  <si>
    <t>Әкімшілік жүктемесі</t>
  </si>
  <si>
    <t>Барлық есептелгені</t>
  </si>
  <si>
    <t>1-4 сынып</t>
  </si>
  <si>
    <t>1</t>
  </si>
  <si>
    <t>5д</t>
  </si>
  <si>
    <t>Айлық жүктеме</t>
  </si>
  <si>
    <t>№ п/п</t>
  </si>
  <si>
    <t>Үйде оқыту</t>
  </si>
  <si>
    <t>Жүктеме саны</t>
  </si>
  <si>
    <t>Оқу орнының атауы</t>
  </si>
  <si>
    <t>5-9  сынып</t>
  </si>
  <si>
    <t>10-11 сынып</t>
  </si>
  <si>
    <t>10% зейнетақы/пенсионный</t>
  </si>
  <si>
    <t>Табыс салығы/ИПН</t>
  </si>
  <si>
    <t>1% кәсіподақ/профсоюз</t>
  </si>
  <si>
    <t>Нур Отан</t>
  </si>
  <si>
    <t>Барлық ұсталғаны/Всего удерж.</t>
  </si>
  <si>
    <t>Қолға алатыны/к выдаче</t>
  </si>
  <si>
    <t>А1-3</t>
  </si>
  <si>
    <t>В2-1</t>
  </si>
  <si>
    <t>жоғары</t>
  </si>
  <si>
    <t>коэффициенті</t>
  </si>
  <si>
    <t xml:space="preserve"> коэффициенті</t>
  </si>
  <si>
    <t>ИИН</t>
  </si>
  <si>
    <t>321каб</t>
  </si>
  <si>
    <t>педагог -модератор 30%</t>
  </si>
  <si>
    <t>Соц.налог</t>
  </si>
  <si>
    <t>Тегі, аты-жөні</t>
  </si>
  <si>
    <t>Еңбек өтілі</t>
  </si>
  <si>
    <t>Буын сатысы</t>
  </si>
  <si>
    <t xml:space="preserve">Мектеп алды даярлық топ </t>
  </si>
  <si>
    <t>Дәптер тексеру</t>
  </si>
  <si>
    <t>Сынып жетекшілігі</t>
  </si>
  <si>
    <t>20% ЛБЖ Кабинет үшін</t>
  </si>
  <si>
    <t>25% ЛБЖ тілдер үшін</t>
  </si>
  <si>
    <t>40% ЛБЖ (мүмк.шект.бал)</t>
  </si>
  <si>
    <t>Деңгейлік сертификат</t>
  </si>
  <si>
    <t>25% ауылдық</t>
  </si>
  <si>
    <t>10% қосымша</t>
  </si>
  <si>
    <t>ҰБ ТЕСТІЛЕУ</t>
  </si>
  <si>
    <t>педагог -шебер 50%</t>
  </si>
  <si>
    <t>педагог -зерттеуші 40%</t>
  </si>
  <si>
    <t>педагог -сарапшы 35%</t>
  </si>
  <si>
    <t>Мед страх</t>
  </si>
  <si>
    <t>Кредит/алименты/</t>
  </si>
  <si>
    <t>Страхование жизни</t>
  </si>
  <si>
    <t>Үш тілдік курстар</t>
  </si>
  <si>
    <t>IT сыныптар</t>
  </si>
  <si>
    <t>1-11 сынып</t>
  </si>
  <si>
    <t>Әлеум.салық/соц страх</t>
  </si>
  <si>
    <t>проч.удерж.</t>
  </si>
  <si>
    <t>Проверка</t>
  </si>
  <si>
    <t>минимальный размер ОМС</t>
  </si>
  <si>
    <t>максимальный  ОМС</t>
  </si>
  <si>
    <t>начисл</t>
  </si>
  <si>
    <t>ДЛЯ СВОДА                                                                            30% жаңартылған бағ.б/ша</t>
  </si>
  <si>
    <t>ДЛЯ СВОДА                                                                        ҰБ ТЕСТІЛЕУ</t>
  </si>
  <si>
    <t>ДЛЯ СВОДА                                                                                          200% ағыл.т.(физ, хим, биол)</t>
  </si>
  <si>
    <t>Приложение №5 к Правилам уплаты и учета вступительных и членских взносов в общественном объединении "Партия "Нұр Отан"</t>
  </si>
  <si>
    <t>Председателю ППО "Целиноградский ИО №6"                                                                                            Барановой О.А.                                                                                                                                                            от  ГУ "Отдел образования Целиноградского района</t>
  </si>
  <si>
    <t>Дәптер тексеру 1-11 сынып</t>
  </si>
  <si>
    <t>Доплата</t>
  </si>
  <si>
    <t>Магистр 10 МРП</t>
  </si>
  <si>
    <t>Допл.руков.и замест. (высш.-100%,1-50%,2-30%) от ДО</t>
  </si>
  <si>
    <t>Допл.за наставнич. 100% от БДО</t>
  </si>
  <si>
    <t>ДЛЯ СВОДА                                                                            ОСНОВНАЯ 015</t>
  </si>
  <si>
    <t>30% жаңартылған бағ.б/ша обнавленка</t>
  </si>
  <si>
    <t>200% ағыл.т.(физ, хим, биол) от БДО</t>
  </si>
  <si>
    <t>Досмагамбетов Мусабек Шуакбаевич</t>
  </si>
  <si>
    <t>561126300436</t>
  </si>
  <si>
    <t>Мектеп директоры</t>
  </si>
  <si>
    <t>Арқалық ПИ 1978. физика маманы</t>
  </si>
  <si>
    <t>Б-І № 029353</t>
  </si>
  <si>
    <t>Бірінші, 2015ж.</t>
  </si>
  <si>
    <t>В2-2</t>
  </si>
  <si>
    <t>Абаева Айжан Ермековна</t>
  </si>
  <si>
    <t>871028450800</t>
  </si>
  <si>
    <t>Бастауыш сынып мұғалімі</t>
  </si>
  <si>
    <t>арнайы орта</t>
  </si>
  <si>
    <t>Көкшетау Ж.Мусин ат. қазақ пед. Колледж 2004ж. Бастауыш сыныпта оқыту</t>
  </si>
  <si>
    <t>КОБ  № 0087019</t>
  </si>
  <si>
    <t>Педагог-модератор, 2019ж.</t>
  </si>
  <si>
    <t>В4-3</t>
  </si>
  <si>
    <t>Абдигалиева Жаннур Умырзаковна</t>
  </si>
  <si>
    <t>800404400307</t>
  </si>
  <si>
    <t>Құқық пәнінің мұғалімі</t>
  </si>
  <si>
    <t>Арқалық ПИ, 2000ж. Экономика және құқық маманы</t>
  </si>
  <si>
    <t>ЖБ №  0109230</t>
  </si>
  <si>
    <t>В2-3</t>
  </si>
  <si>
    <t>Абдырахманова Гулмайра Тулендиевна</t>
  </si>
  <si>
    <t>830701451074</t>
  </si>
  <si>
    <t>Өзін-өзі тану пәні мұғалімі</t>
  </si>
  <si>
    <t>Арқалық МПИ, 2006ж. Тарих,құқық және экономика негіздері мұғалімі</t>
  </si>
  <si>
    <t>ЖБ № 714883</t>
  </si>
  <si>
    <t>Екінші, 2018ж.</t>
  </si>
  <si>
    <t>Абсагитова Алтынай Ганиевна</t>
  </si>
  <si>
    <t>551017400818</t>
  </si>
  <si>
    <t>Арқалық ПИ, 2000ж. 1978 ж. Қазақ тілі мен әдебиеті мұғалімі</t>
  </si>
  <si>
    <t>ЖБ-П № 0042949</t>
  </si>
  <si>
    <t>В2-4</t>
  </si>
  <si>
    <t>Адильбаева Сауле Амангельдиновна</t>
  </si>
  <si>
    <t>691205450071</t>
  </si>
  <si>
    <t>Қостанай КГПИ, 1992ж.Әдіскер тәрбиеші бейнелеу мұғалімі</t>
  </si>
  <si>
    <t>УВ № 695460</t>
  </si>
  <si>
    <t>Бірінші, 2017ж.</t>
  </si>
  <si>
    <t>А1-3-1</t>
  </si>
  <si>
    <t>Акишева Гульнур Омировна</t>
  </si>
  <si>
    <t>881201400846</t>
  </si>
  <si>
    <t>Ағылшын тілі пәні мұғалімі</t>
  </si>
  <si>
    <t>Семей МПИ, 2013ж.Шет тілі: шет екі тіл</t>
  </si>
  <si>
    <t>ЖБ-Б №0497474</t>
  </si>
  <si>
    <t>Педагог -сарапшы, 2018ж</t>
  </si>
  <si>
    <t>Амзина Сарсенкул Жумашевна</t>
  </si>
  <si>
    <t>831228450791</t>
  </si>
  <si>
    <t xml:space="preserve">Арқалық ПК, 2004ж. Бастауыш сынып мұғалімі </t>
  </si>
  <si>
    <t>ОАБ №0312153</t>
  </si>
  <si>
    <t>В4-2</t>
  </si>
  <si>
    <t>Амирхамзин Ербол Нурсеитович</t>
  </si>
  <si>
    <t>870328351028</t>
  </si>
  <si>
    <t>Дене шынықтыру пәні мұғалімі</t>
  </si>
  <si>
    <t>Арқалық ПИ, 2009ж. Дене шынықтыру және спорт</t>
  </si>
  <si>
    <t>ЖБ № 0158270</t>
  </si>
  <si>
    <t>Педагог -сарапшы, 2019ж</t>
  </si>
  <si>
    <t>Аташова Райхан Тукеновна</t>
  </si>
  <si>
    <t>710109450083</t>
  </si>
  <si>
    <t>Логопед</t>
  </si>
  <si>
    <t>Ақтөбе МПИ, 2010ж. Дефектолог</t>
  </si>
  <si>
    <t>ЖБ-Б № 0051053</t>
  </si>
  <si>
    <t>Екінші, 2016ж</t>
  </si>
  <si>
    <t>1,5</t>
  </si>
  <si>
    <t>Алиева Гулим Сабитбековна</t>
  </si>
  <si>
    <t>740905450244</t>
  </si>
  <si>
    <t>Қазақ тілі мен әд. пәні мұғалімі</t>
  </si>
  <si>
    <t>Қостанай МУ, 2004ж. Филолог оқытушы</t>
  </si>
  <si>
    <t>ЖБ № 0441024</t>
  </si>
  <si>
    <t>Жоғары, 2017ж.</t>
  </si>
  <si>
    <t>Ахметова Камшат Габиденовна</t>
  </si>
  <si>
    <t>830101450996</t>
  </si>
  <si>
    <t>ОҚМУ,2019ж. Бастауыш оқыту педагогикасы мен әдістемесі</t>
  </si>
  <si>
    <t>ЖБ-Б № 1413409</t>
  </si>
  <si>
    <t>Санаты жоқ</t>
  </si>
  <si>
    <t>В3-4</t>
  </si>
  <si>
    <t>Балабеков Ербол Габдоллаевич</t>
  </si>
  <si>
    <t>680821350129</t>
  </si>
  <si>
    <t>Қарағанды МУ,2018ж. Бейнелеу өнері және сызу</t>
  </si>
  <si>
    <t>ЖБ-Б №1279282</t>
  </si>
  <si>
    <t>Беисенбаева Данаггуль Жумагатовна</t>
  </si>
  <si>
    <t>880113450930</t>
  </si>
  <si>
    <t>Беккалиева Мадина Турсынбаевна</t>
  </si>
  <si>
    <t>801015400672</t>
  </si>
  <si>
    <t>Арқалық ПИ, 2010ж.Бастауыш оқудың педагогикасы мен әдістемесі</t>
  </si>
  <si>
    <t>ЖБ-Б№0099890</t>
  </si>
  <si>
    <t>Педагог-сарапшы, 2018ж.</t>
  </si>
  <si>
    <t>Букенов Нурбол Нурланович</t>
  </si>
  <si>
    <t>890813351078</t>
  </si>
  <si>
    <t>Бурунбетова Гулнар Кабдрахмановна</t>
  </si>
  <si>
    <t>610201402304</t>
  </si>
  <si>
    <t>Өскемен ПИ,1983ж. Бастауыш сыныптардың мұғалімі</t>
  </si>
  <si>
    <t>ИВ № 326038</t>
  </si>
  <si>
    <t>Ғаюпова Айгерім Маратқызы</t>
  </si>
  <si>
    <t>910729451708</t>
  </si>
  <si>
    <t>Арқалық ПИ, 2013ж. Бастауыш сынып әдістемесі мен педагогикасы</t>
  </si>
  <si>
    <t>ЖББ № 0602734</t>
  </si>
  <si>
    <t>Педагог-модератор, 2018ж.</t>
  </si>
  <si>
    <t>Дайырбаева Асем Бақытқызы</t>
  </si>
  <si>
    <t>890330401161</t>
  </si>
  <si>
    <t>КГУ</t>
  </si>
  <si>
    <t>№0763461</t>
  </si>
  <si>
    <t>модератор 2019г</t>
  </si>
  <si>
    <t>Ержанова Алем Бейбытовна</t>
  </si>
  <si>
    <t>860607450972</t>
  </si>
  <si>
    <t>Психолог</t>
  </si>
  <si>
    <t>Еуразия ГИ6 2009 ж. Педагогика және психология</t>
  </si>
  <si>
    <t>ЖБ№0132018</t>
  </si>
  <si>
    <t>Ещанова Пернегуль Алибековна Инвалид</t>
  </si>
  <si>
    <t>610604499036</t>
  </si>
  <si>
    <t>Орыс тілі пәні мұғалімі</t>
  </si>
  <si>
    <t>КВ № 830026</t>
  </si>
  <si>
    <t>Педагог-сарапшы, 2019ж.</t>
  </si>
  <si>
    <t>Жакыбаева Гулназ Нуралиевна</t>
  </si>
  <si>
    <t>840118450792</t>
  </si>
  <si>
    <t>Арқалық МПИ,2018ж. Бастауыш сыныптың пед. мен әдістемесі</t>
  </si>
  <si>
    <t>ЖБ-Б 0205077</t>
  </si>
  <si>
    <t>Жамбыл Айдана Сұлтанқызы</t>
  </si>
  <si>
    <t>940320450810</t>
  </si>
  <si>
    <t>Торғай ГК, 2015ж. Бастауыш білім беру мұғалімі</t>
  </si>
  <si>
    <t>ТКБ № 0701480</t>
  </si>
  <si>
    <t>Жапарова Салтанат Бақытқызы</t>
  </si>
  <si>
    <t>920522401565</t>
  </si>
  <si>
    <t>Физика пәні мұғалімі</t>
  </si>
  <si>
    <t>Арқалық МПИ, 2015ж. Физика маманы</t>
  </si>
  <si>
    <t>ЖБ-Б № 0882816</t>
  </si>
  <si>
    <t>Педагог- модератор, 2019ж.</t>
  </si>
  <si>
    <t>Жахин Рустем Жанатаевич</t>
  </si>
  <si>
    <t>750816300061</t>
  </si>
  <si>
    <t>Тарих, информатика пәні мұғалімі</t>
  </si>
  <si>
    <t>ААУ 1996ж. Тарих,құқық негіздері.  Қарағанды МУ, 2018ж. Информатика маманы</t>
  </si>
  <si>
    <t>ЖБ-ІІ №0104235    ЖБ-Б №1279694</t>
  </si>
  <si>
    <t>Педагог- зерттеуші, 2018ж.    Педагог- модератор, 2019ж.</t>
  </si>
  <si>
    <t>Жилкибаева Айгуль Кенесовна</t>
  </si>
  <si>
    <t>820917451225</t>
  </si>
  <si>
    <t>Ағылшын тілі мұғалімі</t>
  </si>
  <si>
    <t>Көкшетау университеті, 2012ж. Аударма ісі</t>
  </si>
  <si>
    <t>ЖБ-Б №0402079</t>
  </si>
  <si>
    <t>Жумагалиев Ернұр Есмуратович</t>
  </si>
  <si>
    <t>891028301651</t>
  </si>
  <si>
    <t>Семей ҚИГЗУ, 2013ж.Дене шынықтыру және спорт</t>
  </si>
  <si>
    <t>ЖБ-Б № 0536613</t>
  </si>
  <si>
    <t>Жунусов Нурмуханбет Жаксылыкович</t>
  </si>
  <si>
    <t>670205350485</t>
  </si>
  <si>
    <t>Арқалық МПИ, 1996ж. Сызу және бейнелеу өнері</t>
  </si>
  <si>
    <t>ЖБ № 0715176</t>
  </si>
  <si>
    <t>Ибраев Жандос Жаксыбаевич</t>
  </si>
  <si>
    <t>900527350723</t>
  </si>
  <si>
    <t>Арқалық ПИ, 2015ж. Денешынықтыру және спорт</t>
  </si>
  <si>
    <t>ЖБ-Б №0883072</t>
  </si>
  <si>
    <t>Избасханова Куанар Сериковна</t>
  </si>
  <si>
    <t>900307402169</t>
  </si>
  <si>
    <t>Биология пәні мұғалімі</t>
  </si>
  <si>
    <t>Алматы ҚҰПУ,2015ж. Биология маманы</t>
  </si>
  <si>
    <t>БҒ магистрі,ЖООК-М № 0075754</t>
  </si>
  <si>
    <t>педагог-зерттеуші, 2019ж.</t>
  </si>
  <si>
    <t>Искакова Самал Бейсенбаевна</t>
  </si>
  <si>
    <t>801016402072</t>
  </si>
  <si>
    <t>Математика пәні мұғалімі</t>
  </si>
  <si>
    <t>Қостанай МУ, 2003ж. Қолданбалы математика</t>
  </si>
  <si>
    <t>ЖБ №0328547</t>
  </si>
  <si>
    <t>Кабденова Гулназ Кабдрахмановна</t>
  </si>
  <si>
    <t>791024400766</t>
  </si>
  <si>
    <t>Арқалық МПИ, 2009ж. Қазақ тілі мен әд. маманы</t>
  </si>
  <si>
    <t>ЖБ №0158402</t>
  </si>
  <si>
    <t>Каппасова Гульмира Канатовна</t>
  </si>
  <si>
    <t>850226450781</t>
  </si>
  <si>
    <t>Павлодар университеті, 2006ж. Лингвистика</t>
  </si>
  <si>
    <t>ЖББ № 0020370</t>
  </si>
  <si>
    <t>Картаева Наргиз Есенгельдыевна</t>
  </si>
  <si>
    <t>951019451094</t>
  </si>
  <si>
    <t>Кемелова Айнура Бауыржановна</t>
  </si>
  <si>
    <t>790717403943</t>
  </si>
  <si>
    <t>Тараз ИГУ, 2019ж. Бастауыш оқыту педагогикасы мен әдістемесі</t>
  </si>
  <si>
    <t>ЖБ-Б 1504952</t>
  </si>
  <si>
    <t>Педагог -зертеуші, 2019ж</t>
  </si>
  <si>
    <t>Кәтеш Әзілхан Танатқанұлы</t>
  </si>
  <si>
    <t>900319351601</t>
  </si>
  <si>
    <t>Арқалық МПИ, 2012ж. Музыкалық мілім маманы.   Арқалық МПИ, 2018ж. Дене шынықтыру және спорт</t>
  </si>
  <si>
    <t>ЖБ-Б № 0372972    ЖБ-Б № 1353223</t>
  </si>
  <si>
    <t>Кожанова Бибигул Толегеновна</t>
  </si>
  <si>
    <t>630514400963</t>
  </si>
  <si>
    <t>Қызылорда ПИ, 1988ж. Математика және физика маманы</t>
  </si>
  <si>
    <t>РВ № 097245</t>
  </si>
  <si>
    <t>Куанышева Сандугаш Демитовна</t>
  </si>
  <si>
    <t>790302401712</t>
  </si>
  <si>
    <t>Химия пәні мұғалімі</t>
  </si>
  <si>
    <t>Қарағанды МУ,2001ж. Химия маманы</t>
  </si>
  <si>
    <t>ЖБ № 0172831</t>
  </si>
  <si>
    <t>Бірінші  2016ж.</t>
  </si>
  <si>
    <t>Куанышева Гулжайна Бердибековна</t>
  </si>
  <si>
    <t>910112450943</t>
  </si>
  <si>
    <t>ЖБ-Б № 0602773</t>
  </si>
  <si>
    <t>Кудайбергенов Батырбек Султашевич</t>
  </si>
  <si>
    <t>630820301867</t>
  </si>
  <si>
    <t>Арқалық ПИ, 2008ж. Орыс тілі мен әдебиеті пәнінің мұғалімі</t>
  </si>
  <si>
    <t>ЖБ №0042697</t>
  </si>
  <si>
    <t>Қайырбек Досбол Еренболұлы</t>
  </si>
  <si>
    <t>960708350341</t>
  </si>
  <si>
    <t>Арқалық МПИ, 2019ж. Дене шынықтыру және спорт</t>
  </si>
  <si>
    <t>ЖБ-Б №1440846</t>
  </si>
  <si>
    <t>Қамасалиқызы Әсел</t>
  </si>
  <si>
    <t>790118402959</t>
  </si>
  <si>
    <t>Арқалық ПИ, 1999ж. Ағылшын және қазақ тілі маманы</t>
  </si>
  <si>
    <t>ЖБ № 0053749</t>
  </si>
  <si>
    <t>Педагог -зертеуши, 2019ж</t>
  </si>
  <si>
    <t>Мукатаев Айдын Балапанович</t>
  </si>
  <si>
    <t>801224300523</t>
  </si>
  <si>
    <t>Оқу ісінің меңгерушісі, тарих пәні мұғ.</t>
  </si>
  <si>
    <t>Қарағанды МУ,2007ж. Тарих маманы</t>
  </si>
  <si>
    <t>БЖБ № 0012804</t>
  </si>
  <si>
    <t>Педагог-зерттеуші, 2018ж.</t>
  </si>
  <si>
    <t>Мусабаева Айнаш Дуйсенбаевна</t>
  </si>
  <si>
    <t>820912450140</t>
  </si>
  <si>
    <t>Муханбетқалиева Аида Төлепбергенқызы</t>
  </si>
  <si>
    <t>970727450393</t>
  </si>
  <si>
    <t>ЖБ-Б № 0159587</t>
  </si>
  <si>
    <t>Нурмуханова Айман Зейнеловна</t>
  </si>
  <si>
    <t>590215401748</t>
  </si>
  <si>
    <t>Нежиннің Н.В.Гоголь ат. ПИ, 1986ж. Орыс тілі және әд. мұғалімі</t>
  </si>
  <si>
    <t>ЕВ № 112151</t>
  </si>
  <si>
    <t>Өміртаева Сәуле Бауыржанқызы</t>
  </si>
  <si>
    <t>920705450463</t>
  </si>
  <si>
    <t>Қостанай МПИ, 2014ж. Математика маманы</t>
  </si>
  <si>
    <t>ЖБ-Б №0698390</t>
  </si>
  <si>
    <t>екінші</t>
  </si>
  <si>
    <t>Садвакасова Дана Муратовна</t>
  </si>
  <si>
    <t>850108451074</t>
  </si>
  <si>
    <t>Көкшетау уневерситеті, 2013ж. Бастауыш оқытудың пед. мен әдістемесі</t>
  </si>
  <si>
    <t>ЖБ-Б 0573437</t>
  </si>
  <si>
    <t>Сейдалиева Кульсара Ошакбаевна</t>
  </si>
  <si>
    <t>640101450113</t>
  </si>
  <si>
    <t>Тарих  пәні мұғалімі</t>
  </si>
  <si>
    <t>Қазақстан МҚПИ, 1985ж. Тарих, қоғамтану және совет мемлекеті правосының мұғалімі</t>
  </si>
  <si>
    <t>ЬИ № 098653</t>
  </si>
  <si>
    <t>информатика</t>
  </si>
  <si>
    <t>550926450358</t>
  </si>
  <si>
    <t>Турсунаева Карлыга Алтынбековна</t>
  </si>
  <si>
    <t>780328450097</t>
  </si>
  <si>
    <t>Еуразия университеті, 1999ж. Қазақ тілі мен әд. оқытушысы</t>
  </si>
  <si>
    <t>ЖБ № 0051311</t>
  </si>
  <si>
    <t>Шакир Анар Кадыровна</t>
  </si>
  <si>
    <t>820530401661</t>
  </si>
  <si>
    <t>Еуразия ГИ, 2014ж. Бастауыш оқытудың пед. мен әдістемесі</t>
  </si>
  <si>
    <t>ЖБ-Б № 0733814</t>
  </si>
  <si>
    <t>2б</t>
  </si>
  <si>
    <t>7кл</t>
  </si>
  <si>
    <t>сарапшы</t>
  </si>
  <si>
    <t>3б</t>
  </si>
  <si>
    <t>4кл</t>
  </si>
  <si>
    <t>3кл</t>
  </si>
  <si>
    <t>1кл</t>
  </si>
  <si>
    <t>2а</t>
  </si>
  <si>
    <t>4б</t>
  </si>
  <si>
    <t>1в</t>
  </si>
  <si>
    <t>11кл</t>
  </si>
  <si>
    <t>6кл</t>
  </si>
  <si>
    <t>6а</t>
  </si>
  <si>
    <t>9кл</t>
  </si>
  <si>
    <t>5кл</t>
  </si>
  <si>
    <t>8кл</t>
  </si>
  <si>
    <t>3а</t>
  </si>
  <si>
    <t>4а</t>
  </si>
  <si>
    <t>9а</t>
  </si>
  <si>
    <t>1а</t>
  </si>
  <si>
    <t>5б</t>
  </si>
  <si>
    <t>1б</t>
  </si>
  <si>
    <t>5а</t>
  </si>
  <si>
    <t>2кл</t>
  </si>
  <si>
    <t>Вакансия</t>
  </si>
  <si>
    <t>каз т</t>
  </si>
  <si>
    <t>агыл т</t>
  </si>
  <si>
    <t>тарих</t>
  </si>
  <si>
    <t>Сауықтыру015</t>
  </si>
  <si>
    <t>Сауықтыру011</t>
  </si>
  <si>
    <t xml:space="preserve">        Комиссия төрағасы</t>
  </si>
  <si>
    <t>Досмагамбетов М.Ш</t>
  </si>
  <si>
    <t xml:space="preserve">        Комиссия төрағасынын орынбасары</t>
  </si>
  <si>
    <t>Мукатаев А.Б</t>
  </si>
  <si>
    <t xml:space="preserve">         Комиссия мүшелері</t>
  </si>
  <si>
    <t>Бас экономист</t>
  </si>
  <si>
    <t>Кусаинова А.С.</t>
  </si>
  <si>
    <t>Есеп бухгалтері</t>
  </si>
  <si>
    <t>Карпук НВ</t>
  </si>
  <si>
    <t>Кәсіподақ ұйымының төрайымы</t>
  </si>
  <si>
    <t>Кабденова Г.К</t>
  </si>
  <si>
    <t>Мұғалім</t>
  </si>
  <si>
    <t>Кожанова Б.Т</t>
  </si>
  <si>
    <t>Алиева Г.С.</t>
  </si>
  <si>
    <t>Бекітемін</t>
  </si>
  <si>
    <t xml:space="preserve"> Бөлім басшысы                  Ахметов К.Е</t>
  </si>
  <si>
    <t xml:space="preserve">Қарағанды МУ, 2007ж. Информатика маманы. </t>
  </si>
  <si>
    <t xml:space="preserve">  ЖББ № 0146390</t>
  </si>
  <si>
    <r>
      <t>минимальный размер социальных отчислений 3.5% от 1 МЗП (в 2019 году: 42500 * 0.035 =</t>
    </r>
    <r>
      <rPr>
        <b/>
        <sz val="12"/>
        <color theme="1"/>
        <rFont val="Calibri"/>
        <family val="2"/>
        <charset val="204"/>
        <scheme val="minor"/>
      </rPr>
      <t xml:space="preserve"> 1488</t>
    </r>
    <r>
      <rPr>
        <sz val="12"/>
        <color theme="1"/>
        <rFont val="Calibri"/>
        <family val="2"/>
        <charset val="204"/>
        <scheme val="minor"/>
      </rPr>
      <t xml:space="preserve"> тг),
а максимальный 3.5% от 7 МЗП (в 2019 году: 42500 * 7 * 0.035 = </t>
    </r>
    <r>
      <rPr>
        <b/>
        <sz val="12"/>
        <color theme="1"/>
        <rFont val="Calibri"/>
        <family val="2"/>
        <charset val="204"/>
        <scheme val="minor"/>
      </rPr>
      <t>10413</t>
    </r>
    <r>
      <rPr>
        <sz val="12"/>
        <color theme="1"/>
        <rFont val="Calibri"/>
        <family val="2"/>
        <charset val="204"/>
        <scheme val="minor"/>
      </rPr>
      <t xml:space="preserve"> тг)</t>
    </r>
  </si>
  <si>
    <t>мед стр</t>
  </si>
  <si>
    <t>бастауыш</t>
  </si>
  <si>
    <t>Настоящим подтверждаем, что  нами было произведено  удержание из заработной  платы и перечисление на банковский счет партии "Нұр Отан" (далее - партия) членских партийных взносов за следующих членов партии по списку СШ №19 Тайтобе:</t>
  </si>
  <si>
    <t>Физика,информ</t>
  </si>
  <si>
    <t>Ахашева Аягоз</t>
  </si>
  <si>
    <t>Бастауыш сынып,тәлімгер</t>
  </si>
  <si>
    <t>Омарбекова Алия</t>
  </si>
  <si>
    <t>Справка    за   май 2020 г.</t>
  </si>
  <si>
    <t>Беков Айтжан Нургалиевич</t>
  </si>
  <si>
    <t>26ж</t>
  </si>
  <si>
    <t>бірінші</t>
  </si>
  <si>
    <t>Макаметкул Сымбат</t>
  </si>
  <si>
    <t>коркем енб</t>
  </si>
  <si>
    <t>Тайтөбе а. №19 орта мектеп мұғалімдерінің 2020 жылға қыркуйек айына есептелген  тарификациясы</t>
  </si>
  <si>
    <t>46ж. 11 ай</t>
  </si>
  <si>
    <t>13ж.</t>
  </si>
  <si>
    <t>20ж</t>
  </si>
  <si>
    <t>14ж.</t>
  </si>
  <si>
    <t>оот</t>
  </si>
  <si>
    <t>47ж.</t>
  </si>
  <si>
    <t>21ж.</t>
  </si>
  <si>
    <t>ТІМ, көркем еңбек пәні мұғалімі</t>
  </si>
  <si>
    <t>9ж11а</t>
  </si>
  <si>
    <t>16 ж</t>
  </si>
  <si>
    <t>11ж.</t>
  </si>
  <si>
    <t>логопед</t>
  </si>
  <si>
    <t>23ж.7 ай</t>
  </si>
  <si>
    <t>Қазақ тілі мен әд. пәні мұғалімі,ҒӘЖМ</t>
  </si>
  <si>
    <t>УПУ</t>
  </si>
  <si>
    <t>№0790987</t>
  </si>
  <si>
    <t>8ж9а</t>
  </si>
  <si>
    <t xml:space="preserve">модератор </t>
  </si>
  <si>
    <t>жоғары,арнау орта</t>
  </si>
  <si>
    <t>физика</t>
  </si>
  <si>
    <t>1ж</t>
  </si>
  <si>
    <t>6 ж.</t>
  </si>
  <si>
    <t>АӘД пәні мұғалімі</t>
  </si>
  <si>
    <t>АӘД</t>
  </si>
  <si>
    <t>Кок МУ</t>
  </si>
  <si>
    <t>ЖББ № 1547138</t>
  </si>
  <si>
    <t>12ж.</t>
  </si>
  <si>
    <t>16ж.</t>
  </si>
  <si>
    <t>Аграр универс</t>
  </si>
  <si>
    <t>ЖБ№0104782</t>
  </si>
  <si>
    <t>каз тілі</t>
  </si>
  <si>
    <t>Тараз ИГУ</t>
  </si>
  <si>
    <t>ЮЖБ № 1669207</t>
  </si>
  <si>
    <t>8 ж. 11 ай</t>
  </si>
  <si>
    <t>дене ш</t>
  </si>
  <si>
    <t>37ж.</t>
  </si>
  <si>
    <t>7ж</t>
  </si>
  <si>
    <t>5ж</t>
  </si>
  <si>
    <t>2ж.9 ай</t>
  </si>
  <si>
    <t>РПИ</t>
  </si>
  <si>
    <t>39ж</t>
  </si>
  <si>
    <t>15ж.</t>
  </si>
  <si>
    <t>5 ж.</t>
  </si>
  <si>
    <t>2в</t>
  </si>
  <si>
    <t>орыс т</t>
  </si>
  <si>
    <t>24 ж.</t>
  </si>
  <si>
    <t>информ</t>
  </si>
  <si>
    <t>11.11ай</t>
  </si>
  <si>
    <t>10 ж.</t>
  </si>
  <si>
    <t>17ж.</t>
  </si>
  <si>
    <t>Көркем еңбек пәні мұғалімі,МПО</t>
  </si>
  <si>
    <t>8 ж</t>
  </si>
  <si>
    <t>7а</t>
  </si>
  <si>
    <t>биолог</t>
  </si>
  <si>
    <t>19 ж.</t>
  </si>
  <si>
    <t>КАРГУ</t>
  </si>
  <si>
    <t xml:space="preserve"> №1567143</t>
  </si>
  <si>
    <t>4 ж.</t>
  </si>
  <si>
    <t>9ж. 7 ай</t>
  </si>
  <si>
    <t>Музыка,дене шыныктыру</t>
  </si>
  <si>
    <t>зертеуші,модератор</t>
  </si>
  <si>
    <t>37ж</t>
  </si>
  <si>
    <t>19 ж</t>
  </si>
  <si>
    <t>7 ж</t>
  </si>
  <si>
    <t>17 ж</t>
  </si>
  <si>
    <t>модератор</t>
  </si>
  <si>
    <t>модератор,бірінші</t>
  </si>
  <si>
    <t>1 ж8а</t>
  </si>
  <si>
    <t>20 ж. 11ай</t>
  </si>
  <si>
    <t>10а</t>
  </si>
  <si>
    <t>Тар МПУ</t>
  </si>
  <si>
    <t>№0172281</t>
  </si>
  <si>
    <t>1 жилға дейн</t>
  </si>
  <si>
    <t>18 ж.</t>
  </si>
  <si>
    <t>18  ж.</t>
  </si>
  <si>
    <t>Бастауыш сынып мұғалімі,информатика</t>
  </si>
  <si>
    <t>24ж</t>
  </si>
  <si>
    <t>әлеуметтік пед, матем пәні мұғ.</t>
  </si>
  <si>
    <t>6 ж</t>
  </si>
  <si>
    <t>6б</t>
  </si>
  <si>
    <t>матем</t>
  </si>
  <si>
    <t>бастауш</t>
  </si>
  <si>
    <t>32 ж. 3ай</t>
  </si>
  <si>
    <t>20ж.</t>
  </si>
  <si>
    <t>12 ж</t>
  </si>
  <si>
    <t>Кудайбергенова Тлектес Рамазановна</t>
  </si>
  <si>
    <t>география</t>
  </si>
  <si>
    <t>АКПИ</t>
  </si>
  <si>
    <t xml:space="preserve"> №737759</t>
  </si>
  <si>
    <t>36 ж11а</t>
  </si>
  <si>
    <t>сарапшы,жоғары</t>
  </si>
  <si>
    <t>Саламат Жулдыз Кунболатқызы</t>
  </si>
  <si>
    <t>№ 0683744</t>
  </si>
  <si>
    <t>Педагог -сарапшы</t>
  </si>
  <si>
    <t>Ташмаханова Алия Касымхановна</t>
  </si>
  <si>
    <t>ағылшын тілі</t>
  </si>
  <si>
    <t>КГИ</t>
  </si>
  <si>
    <t xml:space="preserve"> № 0032952</t>
  </si>
  <si>
    <t>25 ж</t>
  </si>
  <si>
    <t>жоқ</t>
  </si>
  <si>
    <t xml:space="preserve">Көркем еңбек </t>
  </si>
  <si>
    <t>бастауыш сынып</t>
  </si>
  <si>
    <t xml:space="preserve">Математика </t>
  </si>
  <si>
    <t>Бөлім басшысы                  Ахметов К.Е</t>
  </si>
  <si>
    <t xml:space="preserve"> Мұғалимдер қолы</t>
  </si>
  <si>
    <t>коркем енб,кәсіптік және бизнес негіздері</t>
  </si>
  <si>
    <t>9 ж. 9Ай</t>
  </si>
  <si>
    <t>13ж</t>
  </si>
  <si>
    <t>Ахметова Айсауле Жексеновна</t>
  </si>
  <si>
    <t>Мектеп алды</t>
  </si>
  <si>
    <t>Семей КИГЗУ</t>
  </si>
  <si>
    <t xml:space="preserve"> № 1341523</t>
  </si>
  <si>
    <t>3ж</t>
  </si>
  <si>
    <t>музыка</t>
  </si>
  <si>
    <t>Орыс тілі мен әдебиеті пәні мұғалімі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</si>
</sst>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indexed="10"/>
      <name val="Times New Roman"/>
      <family val="1"/>
      <charset val="204"/>
    </font>
    <font>
      <b/>
      <sz val="12"/>
      <color indexed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34">
    <xf numFmtId="0" fontId="0" fillId="0" borderId="0" xfId="0"/>
    <xf numFmtId="0" fontId="6" fillId="3" borderId="0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wrapText="1"/>
    </xf>
    <xf numFmtId="0" fontId="6" fillId="3" borderId="5" xfId="0" applyFont="1" applyFill="1" applyBorder="1"/>
    <xf numFmtId="0" fontId="6" fillId="3" borderId="1" xfId="0" applyFont="1" applyFill="1" applyBorder="1"/>
    <xf numFmtId="49" fontId="6" fillId="3" borderId="1" xfId="0" applyNumberFormat="1" applyFont="1" applyFill="1" applyBorder="1" applyAlignment="1">
      <alignment horizontal="right"/>
    </xf>
    <xf numFmtId="2" fontId="6" fillId="3" borderId="1" xfId="0" applyNumberFormat="1" applyFont="1" applyFill="1" applyBorder="1"/>
    <xf numFmtId="1" fontId="6" fillId="3" borderId="1" xfId="0" applyNumberFormat="1" applyFont="1" applyFill="1" applyBorder="1"/>
    <xf numFmtId="0" fontId="6" fillId="3" borderId="3" xfId="0" applyFont="1" applyFill="1" applyBorder="1"/>
    <xf numFmtId="1" fontId="6" fillId="3" borderId="7" xfId="0" applyNumberFormat="1" applyFont="1" applyFill="1" applyBorder="1"/>
    <xf numFmtId="1" fontId="6" fillId="3" borderId="5" xfId="0" applyNumberFormat="1" applyFont="1" applyFill="1" applyBorder="1" applyAlignment="1">
      <alignment horizontal="right" vertical="top"/>
    </xf>
    <xf numFmtId="1" fontId="6" fillId="3" borderId="1" xfId="0" applyNumberFormat="1" applyFont="1" applyFill="1" applyBorder="1" applyAlignment="1">
      <alignment horizontal="right" vertical="top"/>
    </xf>
    <xf numFmtId="0" fontId="6" fillId="3" borderId="9" xfId="0" applyFont="1" applyFill="1" applyBorder="1"/>
    <xf numFmtId="1" fontId="6" fillId="3" borderId="3" xfId="0" applyNumberFormat="1" applyFont="1" applyFill="1" applyBorder="1"/>
    <xf numFmtId="1" fontId="6" fillId="3" borderId="11" xfId="0" applyNumberFormat="1" applyFont="1" applyFill="1" applyBorder="1"/>
    <xf numFmtId="1" fontId="6" fillId="3" borderId="9" xfId="0" applyNumberFormat="1" applyFont="1" applyFill="1" applyBorder="1"/>
    <xf numFmtId="1" fontId="6" fillId="3" borderId="9" xfId="0" applyNumberFormat="1" applyFont="1" applyFill="1" applyBorder="1" applyAlignment="1">
      <alignment horizontal="right" vertical="top"/>
    </xf>
    <xf numFmtId="1" fontId="6" fillId="3" borderId="3" xfId="0" applyNumberFormat="1" applyFont="1" applyFill="1" applyBorder="1" applyAlignment="1">
      <alignment horizontal="right" vertical="top"/>
    </xf>
    <xf numFmtId="1" fontId="6" fillId="3" borderId="23" xfId="0" applyNumberFormat="1" applyFont="1" applyFill="1" applyBorder="1"/>
    <xf numFmtId="1" fontId="6" fillId="3" borderId="0" xfId="0" applyNumberFormat="1" applyFont="1" applyFill="1" applyBorder="1"/>
    <xf numFmtId="0" fontId="6" fillId="3" borderId="0" xfId="0" applyFont="1" applyFill="1" applyBorder="1"/>
    <xf numFmtId="0" fontId="6" fillId="3" borderId="0" xfId="0" applyFont="1" applyFill="1"/>
    <xf numFmtId="0" fontId="6" fillId="3" borderId="0" xfId="0" applyFont="1" applyFill="1" applyAlignment="1"/>
    <xf numFmtId="0" fontId="6" fillId="3" borderId="8" xfId="0" applyFont="1" applyFill="1" applyBorder="1" applyAlignment="1"/>
    <xf numFmtId="0" fontId="6" fillId="3" borderId="10" xfId="0" applyFont="1" applyFill="1" applyBorder="1"/>
    <xf numFmtId="0" fontId="5" fillId="3" borderId="0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25" xfId="0" applyFont="1" applyFill="1" applyBorder="1"/>
    <xf numFmtId="9" fontId="5" fillId="3" borderId="25" xfId="0" applyNumberFormat="1" applyFont="1" applyFill="1" applyBorder="1" applyAlignment="1">
      <alignment wrapText="1"/>
    </xf>
    <xf numFmtId="0" fontId="5" fillId="3" borderId="25" xfId="0" applyFont="1" applyFill="1" applyBorder="1" applyAlignment="1">
      <alignment wrapText="1"/>
    </xf>
    <xf numFmtId="0" fontId="5" fillId="3" borderId="37" xfId="0" applyFont="1" applyFill="1" applyBorder="1" applyAlignment="1">
      <alignment wrapText="1"/>
    </xf>
    <xf numFmtId="0" fontId="5" fillId="3" borderId="10" xfId="0" applyFont="1" applyFill="1" applyBorder="1" applyAlignment="1">
      <alignment wrapText="1"/>
    </xf>
    <xf numFmtId="0" fontId="6" fillId="3" borderId="20" xfId="0" applyFont="1" applyFill="1" applyBorder="1"/>
    <xf numFmtId="0" fontId="6" fillId="2" borderId="20" xfId="0" applyFont="1" applyFill="1" applyBorder="1"/>
    <xf numFmtId="0" fontId="6" fillId="2" borderId="21" xfId="0" applyFont="1" applyFill="1" applyBorder="1" applyAlignment="1"/>
    <xf numFmtId="0" fontId="6" fillId="2" borderId="33" xfId="0" applyFont="1" applyFill="1" applyBorder="1" applyAlignment="1"/>
    <xf numFmtId="0" fontId="6" fillId="2" borderId="0" xfId="0" applyFont="1" applyFill="1"/>
    <xf numFmtId="0" fontId="6" fillId="2" borderId="19" xfId="0" applyFont="1" applyFill="1" applyBorder="1"/>
    <xf numFmtId="0" fontId="5" fillId="2" borderId="4" xfId="0" applyFont="1" applyFill="1" applyBorder="1" applyAlignment="1">
      <alignment wrapText="1"/>
    </xf>
    <xf numFmtId="0" fontId="6" fillId="2" borderId="38" xfId="0" applyFont="1" applyFill="1" applyBorder="1" applyAlignment="1"/>
    <xf numFmtId="0" fontId="6" fillId="2" borderId="0" xfId="0" applyFont="1" applyFill="1" applyBorder="1"/>
    <xf numFmtId="0" fontId="6" fillId="3" borderId="23" xfId="0" applyFont="1" applyFill="1" applyBorder="1"/>
    <xf numFmtId="1" fontId="6" fillId="2" borderId="1" xfId="0" applyNumberFormat="1" applyFont="1" applyFill="1" applyBorder="1"/>
    <xf numFmtId="1" fontId="6" fillId="2" borderId="23" xfId="0" applyNumberFormat="1" applyFont="1" applyFill="1" applyBorder="1"/>
    <xf numFmtId="2" fontId="6" fillId="2" borderId="23" xfId="0" applyNumberFormat="1" applyFont="1" applyFill="1" applyBorder="1"/>
    <xf numFmtId="0" fontId="6" fillId="2" borderId="23" xfId="0" applyFont="1" applyFill="1" applyBorder="1"/>
    <xf numFmtId="1" fontId="6" fillId="2" borderId="35" xfId="0" applyNumberFormat="1" applyFont="1" applyFill="1" applyBorder="1" applyAlignment="1"/>
    <xf numFmtId="1" fontId="14" fillId="2" borderId="36" xfId="0" applyNumberFormat="1" applyFont="1" applyFill="1" applyBorder="1" applyAlignment="1"/>
    <xf numFmtId="1" fontId="6" fillId="2" borderId="22" xfId="0" applyNumberFormat="1" applyFont="1" applyFill="1" applyBorder="1"/>
    <xf numFmtId="1" fontId="14" fillId="2" borderId="39" xfId="0" applyNumberFormat="1" applyFont="1" applyFill="1" applyBorder="1" applyAlignment="1"/>
    <xf numFmtId="0" fontId="6" fillId="2" borderId="3" xfId="0" applyFont="1" applyFill="1" applyBorder="1" applyAlignment="1">
      <alignment horizontal="center"/>
    </xf>
    <xf numFmtId="0" fontId="6" fillId="3" borderId="19" xfId="0" applyFont="1" applyFill="1" applyBorder="1"/>
    <xf numFmtId="0" fontId="6" fillId="3" borderId="21" xfId="0" applyFont="1" applyFill="1" applyBorder="1" applyAlignment="1"/>
    <xf numFmtId="0" fontId="6" fillId="3" borderId="33" xfId="0" applyFont="1" applyFill="1" applyBorder="1" applyAlignment="1"/>
    <xf numFmtId="0" fontId="6" fillId="3" borderId="38" xfId="0" applyFont="1" applyFill="1" applyBorder="1" applyAlignment="1"/>
    <xf numFmtId="0" fontId="6" fillId="3" borderId="3" xfId="0" applyFont="1" applyFill="1" applyBorder="1" applyAlignment="1">
      <alignment horizontal="center"/>
    </xf>
    <xf numFmtId="2" fontId="6" fillId="3" borderId="23" xfId="0" applyNumberFormat="1" applyFont="1" applyFill="1" applyBorder="1"/>
    <xf numFmtId="1" fontId="6" fillId="3" borderId="22" xfId="0" applyNumberFormat="1" applyFont="1" applyFill="1" applyBorder="1"/>
    <xf numFmtId="1" fontId="6" fillId="3" borderId="35" xfId="0" applyNumberFormat="1" applyFont="1" applyFill="1" applyBorder="1" applyAlignment="1"/>
    <xf numFmtId="1" fontId="14" fillId="3" borderId="36" xfId="0" applyNumberFormat="1" applyFont="1" applyFill="1" applyBorder="1" applyAlignment="1"/>
    <xf numFmtId="1" fontId="14" fillId="3" borderId="39" xfId="0" applyNumberFormat="1" applyFont="1" applyFill="1" applyBorder="1" applyAlignment="1"/>
    <xf numFmtId="0" fontId="14" fillId="3" borderId="0" xfId="0" applyFont="1" applyFill="1" applyBorder="1" applyAlignment="1">
      <alignment horizontal="center"/>
    </xf>
    <xf numFmtId="0" fontId="14" fillId="3" borderId="0" xfId="0" applyFont="1" applyFill="1"/>
    <xf numFmtId="0" fontId="11" fillId="3" borderId="0" xfId="0" applyFont="1" applyFill="1"/>
    <xf numFmtId="0" fontId="11" fillId="3" borderId="0" xfId="0" applyFont="1" applyFill="1" applyBorder="1" applyAlignment="1">
      <alignment vertical="center"/>
    </xf>
    <xf numFmtId="0" fontId="5" fillId="3" borderId="0" xfId="0" applyFont="1" applyFill="1"/>
    <xf numFmtId="0" fontId="13" fillId="3" borderId="0" xfId="0" applyFont="1" applyFill="1"/>
    <xf numFmtId="0" fontId="5" fillId="3" borderId="0" xfId="0" applyFont="1" applyFill="1" applyBorder="1"/>
    <xf numFmtId="0" fontId="12" fillId="3" borderId="0" xfId="0" applyFont="1" applyFill="1"/>
    <xf numFmtId="0" fontId="7" fillId="3" borderId="0" xfId="0" applyFont="1" applyFill="1"/>
    <xf numFmtId="0" fontId="8" fillId="3" borderId="0" xfId="0" applyFont="1" applyFill="1"/>
    <xf numFmtId="1" fontId="5" fillId="3" borderId="0" xfId="0" applyNumberFormat="1" applyFont="1" applyFill="1"/>
    <xf numFmtId="0" fontId="5" fillId="3" borderId="20" xfId="0" applyFont="1" applyFill="1" applyBorder="1"/>
    <xf numFmtId="49" fontId="5" fillId="3" borderId="20" xfId="0" applyNumberFormat="1" applyFont="1" applyFill="1" applyBorder="1" applyAlignment="1">
      <alignment horizontal="right"/>
    </xf>
    <xf numFmtId="2" fontId="5" fillId="3" borderId="20" xfId="0" applyNumberFormat="1" applyFont="1" applyFill="1" applyBorder="1"/>
    <xf numFmtId="1" fontId="5" fillId="3" borderId="20" xfId="0" applyNumberFormat="1" applyFont="1" applyFill="1" applyBorder="1"/>
    <xf numFmtId="0" fontId="5" fillId="3" borderId="3" xfId="0" applyFont="1" applyFill="1" applyBorder="1"/>
    <xf numFmtId="9" fontId="5" fillId="3" borderId="29" xfId="1" applyFont="1" applyFill="1" applyBorder="1"/>
    <xf numFmtId="1" fontId="5" fillId="3" borderId="20" xfId="0" applyNumberFormat="1" applyFont="1" applyFill="1" applyBorder="1" applyAlignment="1">
      <alignment horizontal="right" vertical="top"/>
    </xf>
    <xf numFmtId="1" fontId="5" fillId="3" borderId="1" xfId="0" applyNumberFormat="1" applyFont="1" applyFill="1" applyBorder="1" applyAlignment="1">
      <alignment horizontal="right" vertical="top"/>
    </xf>
    <xf numFmtId="1" fontId="5" fillId="3" borderId="20" xfId="0" applyNumberFormat="1" applyFont="1" applyFill="1" applyBorder="1" applyAlignment="1">
      <alignment horizontal="right"/>
    </xf>
    <xf numFmtId="1" fontId="5" fillId="3" borderId="1" xfId="0" applyNumberFormat="1" applyFont="1" applyFill="1" applyBorder="1" applyAlignment="1">
      <alignment horizontal="right"/>
    </xf>
    <xf numFmtId="0" fontId="5" fillId="3" borderId="1" xfId="0" applyFont="1" applyFill="1" applyBorder="1"/>
    <xf numFmtId="1" fontId="5" fillId="3" borderId="32" xfId="0" applyNumberFormat="1" applyFont="1" applyFill="1" applyBorder="1" applyAlignment="1">
      <alignment horizontal="right" vertical="top"/>
    </xf>
    <xf numFmtId="0" fontId="5" fillId="3" borderId="23" xfId="0" applyFont="1" applyFill="1" applyBorder="1"/>
    <xf numFmtId="1" fontId="5" fillId="3" borderId="23" xfId="0" applyNumberFormat="1" applyFont="1" applyFill="1" applyBorder="1"/>
    <xf numFmtId="1" fontId="5" fillId="3" borderId="3" xfId="0" applyNumberFormat="1" applyFont="1" applyFill="1" applyBorder="1"/>
    <xf numFmtId="1" fontId="5" fillId="3" borderId="11" xfId="0" applyNumberFormat="1" applyFont="1" applyFill="1" applyBorder="1"/>
    <xf numFmtId="1" fontId="5" fillId="3" borderId="18" xfId="0" applyNumberFormat="1" applyFont="1" applyFill="1" applyBorder="1"/>
    <xf numFmtId="1" fontId="5" fillId="3" borderId="30" xfId="0" applyNumberFormat="1" applyFont="1" applyFill="1" applyBorder="1"/>
    <xf numFmtId="1" fontId="5" fillId="3" borderId="31" xfId="0" applyNumberFormat="1" applyFont="1" applyFill="1" applyBorder="1"/>
    <xf numFmtId="1" fontId="5" fillId="3" borderId="23" xfId="0" applyNumberFormat="1" applyFont="1" applyFill="1" applyBorder="1" applyAlignment="1">
      <alignment horizontal="right" vertical="top"/>
    </xf>
    <xf numFmtId="1" fontId="5" fillId="3" borderId="1" xfId="0" applyNumberFormat="1" applyFont="1" applyFill="1" applyBorder="1"/>
    <xf numFmtId="1" fontId="5" fillId="3" borderId="23" xfId="0" applyNumberFormat="1" applyFont="1" applyFill="1" applyBorder="1" applyAlignment="1">
      <alignment horizontal="right"/>
    </xf>
    <xf numFmtId="1" fontId="5" fillId="3" borderId="2" xfId="0" applyNumberFormat="1" applyFont="1" applyFill="1" applyBorder="1" applyAlignment="1">
      <alignment horizontal="right"/>
    </xf>
    <xf numFmtId="1" fontId="5" fillId="3" borderId="2" xfId="0" applyNumberFormat="1" applyFont="1" applyFill="1" applyBorder="1" applyAlignment="1">
      <alignment horizontal="right" vertical="top"/>
    </xf>
    <xf numFmtId="1" fontId="5" fillId="3" borderId="35" xfId="0" applyNumberFormat="1" applyFont="1" applyFill="1" applyBorder="1" applyAlignment="1">
      <alignment horizontal="right" vertical="top"/>
    </xf>
    <xf numFmtId="1" fontId="5" fillId="3" borderId="25" xfId="0" applyNumberFormat="1" applyFont="1" applyFill="1" applyBorder="1"/>
    <xf numFmtId="0" fontId="5" fillId="3" borderId="2" xfId="0" applyFont="1" applyFill="1" applyBorder="1"/>
    <xf numFmtId="1" fontId="5" fillId="3" borderId="35" xfId="0" applyNumberFormat="1" applyFont="1" applyFill="1" applyBorder="1"/>
    <xf numFmtId="2" fontId="5" fillId="3" borderId="1" xfId="0" applyNumberFormat="1" applyFont="1" applyFill="1" applyBorder="1"/>
    <xf numFmtId="49" fontId="5" fillId="3" borderId="1" xfId="0" applyNumberFormat="1" applyFont="1" applyFill="1" applyBorder="1" applyAlignment="1">
      <alignment horizontal="right"/>
    </xf>
    <xf numFmtId="165" fontId="5" fillId="3" borderId="20" xfId="0" applyNumberFormat="1" applyFont="1" applyFill="1" applyBorder="1"/>
    <xf numFmtId="0" fontId="7" fillId="3" borderId="14" xfId="0" applyFont="1" applyFill="1" applyBorder="1" applyAlignment="1">
      <alignment horizontal="center" wrapText="1"/>
    </xf>
    <xf numFmtId="1" fontId="7" fillId="3" borderId="25" xfId="0" applyNumberFormat="1" applyFont="1" applyFill="1" applyBorder="1"/>
    <xf numFmtId="0" fontId="7" fillId="3" borderId="16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/>
    </xf>
    <xf numFmtId="0" fontId="22" fillId="3" borderId="0" xfId="0" applyFont="1" applyFill="1"/>
    <xf numFmtId="1" fontId="7" fillId="3" borderId="0" xfId="0" applyNumberFormat="1" applyFont="1" applyFill="1" applyBorder="1"/>
    <xf numFmtId="165" fontId="6" fillId="2" borderId="22" xfId="0" applyNumberFormat="1" applyFont="1" applyFill="1" applyBorder="1"/>
    <xf numFmtId="1" fontId="6" fillId="3" borderId="32" xfId="0" applyNumberFormat="1" applyFont="1" applyFill="1" applyBorder="1" applyAlignment="1">
      <alignment horizontal="left" vertical="top"/>
    </xf>
    <xf numFmtId="1" fontId="14" fillId="3" borderId="0" xfId="0" applyNumberFormat="1" applyFont="1" applyFill="1" applyBorder="1"/>
    <xf numFmtId="0" fontId="14" fillId="3" borderId="25" xfId="0" applyFont="1" applyFill="1" applyBorder="1"/>
    <xf numFmtId="1" fontId="14" fillId="3" borderId="25" xfId="0" applyNumberFormat="1" applyFont="1" applyFill="1" applyBorder="1"/>
    <xf numFmtId="1" fontId="14" fillId="3" borderId="35" xfId="0" applyNumberFormat="1" applyFont="1" applyFill="1" applyBorder="1" applyAlignment="1"/>
    <xf numFmtId="0" fontId="6" fillId="2" borderId="41" xfId="0" applyFont="1" applyFill="1" applyBorder="1"/>
    <xf numFmtId="1" fontId="6" fillId="2" borderId="6" xfId="0" applyNumberFormat="1" applyFont="1" applyFill="1" applyBorder="1"/>
    <xf numFmtId="0" fontId="6" fillId="2" borderId="1" xfId="0" applyFont="1" applyFill="1" applyBorder="1"/>
    <xf numFmtId="1" fontId="14" fillId="2" borderId="35" xfId="0" applyNumberFormat="1" applyFont="1" applyFill="1" applyBorder="1" applyAlignment="1"/>
    <xf numFmtId="9" fontId="6" fillId="3" borderId="29" xfId="1" applyFont="1" applyFill="1" applyBorder="1"/>
    <xf numFmtId="1" fontId="6" fillId="3" borderId="18" xfId="0" applyNumberFormat="1" applyFont="1" applyFill="1" applyBorder="1"/>
    <xf numFmtId="1" fontId="6" fillId="3" borderId="30" xfId="0" applyNumberFormat="1" applyFont="1" applyFill="1" applyBorder="1"/>
    <xf numFmtId="1" fontId="6" fillId="3" borderId="31" xfId="0" applyNumberFormat="1" applyFont="1" applyFill="1" applyBorder="1"/>
    <xf numFmtId="0" fontId="6" fillId="3" borderId="41" xfId="0" applyFont="1" applyFill="1" applyBorder="1"/>
    <xf numFmtId="1" fontId="6" fillId="3" borderId="6" xfId="0" applyNumberFormat="1" applyFont="1" applyFill="1" applyBorder="1"/>
    <xf numFmtId="165" fontId="6" fillId="3" borderId="22" xfId="0" applyNumberFormat="1" applyFont="1" applyFill="1" applyBorder="1"/>
    <xf numFmtId="0" fontId="6" fillId="2" borderId="20" xfId="0" applyFont="1" applyFill="1" applyBorder="1" applyAlignment="1">
      <alignment wrapText="1"/>
    </xf>
    <xf numFmtId="0" fontId="6" fillId="2" borderId="2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41" xfId="0" applyFont="1" applyFill="1" applyBorder="1" applyAlignment="1">
      <alignment wrapText="1"/>
    </xf>
    <xf numFmtId="0" fontId="6" fillId="2" borderId="19" xfId="0" applyFont="1" applyFill="1" applyBorder="1" applyAlignment="1">
      <alignment wrapText="1"/>
    </xf>
    <xf numFmtId="0" fontId="6" fillId="2" borderId="33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6" fillId="2" borderId="38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wrapText="1"/>
    </xf>
    <xf numFmtId="1" fontId="6" fillId="2" borderId="1" xfId="0" applyNumberFormat="1" applyFont="1" applyFill="1" applyBorder="1" applyAlignment="1">
      <alignment wrapText="1"/>
    </xf>
    <xf numFmtId="1" fontId="6" fillId="2" borderId="23" xfId="0" applyNumberFormat="1" applyFont="1" applyFill="1" applyBorder="1" applyAlignment="1">
      <alignment wrapText="1"/>
    </xf>
    <xf numFmtId="1" fontId="6" fillId="2" borderId="35" xfId="0" applyNumberFormat="1" applyFont="1" applyFill="1" applyBorder="1" applyAlignment="1">
      <alignment wrapText="1"/>
    </xf>
    <xf numFmtId="1" fontId="6" fillId="2" borderId="6" xfId="0" applyNumberFormat="1" applyFont="1" applyFill="1" applyBorder="1" applyAlignment="1">
      <alignment wrapText="1"/>
    </xf>
    <xf numFmtId="1" fontId="6" fillId="2" borderId="22" xfId="0" applyNumberFormat="1" applyFont="1" applyFill="1" applyBorder="1" applyAlignment="1">
      <alignment wrapText="1"/>
    </xf>
    <xf numFmtId="165" fontId="6" fillId="2" borderId="22" xfId="0" applyNumberFormat="1" applyFont="1" applyFill="1" applyBorder="1" applyAlignment="1">
      <alignment wrapText="1"/>
    </xf>
    <xf numFmtId="1" fontId="14" fillId="2" borderId="36" xfId="0" applyNumberFormat="1" applyFont="1" applyFill="1" applyBorder="1" applyAlignment="1">
      <alignment wrapText="1"/>
    </xf>
    <xf numFmtId="1" fontId="14" fillId="2" borderId="39" xfId="0" applyNumberFormat="1" applyFont="1" applyFill="1" applyBorder="1" applyAlignment="1">
      <alignment wrapText="1"/>
    </xf>
    <xf numFmtId="49" fontId="5" fillId="3" borderId="20" xfId="0" applyNumberFormat="1" applyFont="1" applyFill="1" applyBorder="1" applyAlignment="1">
      <alignment horizontal="right" wrapText="1"/>
    </xf>
    <xf numFmtId="2" fontId="5" fillId="3" borderId="20" xfId="0" applyNumberFormat="1" applyFont="1" applyFill="1" applyBorder="1" applyAlignment="1">
      <alignment wrapText="1"/>
    </xf>
    <xf numFmtId="1" fontId="5" fillId="3" borderId="20" xfId="0" applyNumberFormat="1" applyFont="1" applyFill="1" applyBorder="1" applyAlignment="1">
      <alignment wrapText="1"/>
    </xf>
    <xf numFmtId="9" fontId="5" fillId="3" borderId="29" xfId="1" applyFont="1" applyFill="1" applyBorder="1" applyAlignment="1">
      <alignment wrapText="1"/>
    </xf>
    <xf numFmtId="1" fontId="5" fillId="3" borderId="20" xfId="0" applyNumberFormat="1" applyFont="1" applyFill="1" applyBorder="1" applyAlignment="1">
      <alignment horizontal="right" vertical="top" wrapText="1"/>
    </xf>
    <xf numFmtId="1" fontId="5" fillId="3" borderId="1" xfId="0" applyNumberFormat="1" applyFont="1" applyFill="1" applyBorder="1" applyAlignment="1">
      <alignment horizontal="right" vertical="top" wrapText="1"/>
    </xf>
    <xf numFmtId="1" fontId="5" fillId="3" borderId="20" xfId="0" applyNumberFormat="1" applyFont="1" applyFill="1" applyBorder="1" applyAlignment="1">
      <alignment horizontal="right" wrapText="1"/>
    </xf>
    <xf numFmtId="1" fontId="5" fillId="3" borderId="3" xfId="0" applyNumberFormat="1" applyFont="1" applyFill="1" applyBorder="1" applyAlignment="1">
      <alignment wrapText="1"/>
    </xf>
    <xf numFmtId="1" fontId="5" fillId="3" borderId="11" xfId="0" applyNumberFormat="1" applyFont="1" applyFill="1" applyBorder="1" applyAlignment="1">
      <alignment wrapText="1"/>
    </xf>
    <xf numFmtId="1" fontId="5" fillId="3" borderId="18" xfId="0" applyNumberFormat="1" applyFont="1" applyFill="1" applyBorder="1" applyAlignment="1">
      <alignment wrapText="1"/>
    </xf>
    <xf numFmtId="1" fontId="5" fillId="3" borderId="30" xfId="0" applyNumberFormat="1" applyFont="1" applyFill="1" applyBorder="1" applyAlignment="1">
      <alignment wrapText="1"/>
    </xf>
    <xf numFmtId="1" fontId="5" fillId="3" borderId="23" xfId="0" applyNumberFormat="1" applyFont="1" applyFill="1" applyBorder="1" applyAlignment="1">
      <alignment wrapText="1"/>
    </xf>
    <xf numFmtId="1" fontId="5" fillId="3" borderId="31" xfId="0" applyNumberFormat="1" applyFont="1" applyFill="1" applyBorder="1" applyAlignment="1">
      <alignment wrapText="1"/>
    </xf>
    <xf numFmtId="1" fontId="5" fillId="3" borderId="23" xfId="0" applyNumberFormat="1" applyFont="1" applyFill="1" applyBorder="1" applyAlignment="1">
      <alignment horizontal="right" vertical="top" wrapText="1"/>
    </xf>
    <xf numFmtId="1" fontId="5" fillId="3" borderId="1" xfId="0" applyNumberFormat="1" applyFont="1" applyFill="1" applyBorder="1" applyAlignment="1">
      <alignment wrapText="1"/>
    </xf>
    <xf numFmtId="1" fontId="5" fillId="3" borderId="23" xfId="0" applyNumberFormat="1" applyFont="1" applyFill="1" applyBorder="1" applyAlignment="1">
      <alignment horizontal="right" wrapText="1"/>
    </xf>
    <xf numFmtId="1" fontId="5" fillId="3" borderId="35" xfId="0" applyNumberFormat="1" applyFont="1" applyFill="1" applyBorder="1" applyAlignment="1">
      <alignment wrapText="1"/>
    </xf>
    <xf numFmtId="2" fontId="6" fillId="2" borderId="0" xfId="0" applyNumberFormat="1" applyFont="1" applyFill="1"/>
    <xf numFmtId="165" fontId="7" fillId="3" borderId="25" xfId="0" applyNumberFormat="1" applyFont="1" applyFill="1" applyBorder="1"/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6" fillId="3" borderId="4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1" fontId="14" fillId="3" borderId="13" xfId="0" applyNumberFormat="1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5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5" fillId="3" borderId="20" xfId="0" applyFont="1" applyFill="1" applyBorder="1" applyAlignment="1">
      <alignment wrapText="1"/>
    </xf>
    <xf numFmtId="0" fontId="5" fillId="3" borderId="23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wrapText="1"/>
    </xf>
    <xf numFmtId="49" fontId="4" fillId="2" borderId="4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1" fontId="5" fillId="2" borderId="25" xfId="0" applyNumberFormat="1" applyFont="1" applyFill="1" applyBorder="1"/>
    <xf numFmtId="2" fontId="6" fillId="2" borderId="23" xfId="0" applyNumberFormat="1" applyFont="1" applyFill="1" applyBorder="1" applyAlignment="1">
      <alignment wrapText="1"/>
    </xf>
    <xf numFmtId="0" fontId="6" fillId="2" borderId="23" xfId="0" applyFont="1" applyFill="1" applyBorder="1" applyAlignment="1">
      <alignment wrapText="1"/>
    </xf>
    <xf numFmtId="1" fontId="14" fillId="2" borderId="35" xfId="0" applyNumberFormat="1" applyFont="1" applyFill="1" applyBorder="1" applyAlignment="1">
      <alignment wrapText="1"/>
    </xf>
    <xf numFmtId="0" fontId="5" fillId="3" borderId="21" xfId="0" applyFont="1" applyFill="1" applyBorder="1"/>
    <xf numFmtId="0" fontId="5" fillId="3" borderId="5" xfId="0" applyFont="1" applyFill="1" applyBorder="1"/>
    <xf numFmtId="166" fontId="5" fillId="3" borderId="24" xfId="2" applyNumberFormat="1" applyFont="1" applyFill="1" applyBorder="1" applyAlignment="1">
      <alignment horizontal="right" vertical="top"/>
    </xf>
    <xf numFmtId="0" fontId="5" fillId="3" borderId="7" xfId="0" applyFont="1" applyFill="1" applyBorder="1"/>
    <xf numFmtId="1" fontId="5" fillId="3" borderId="0" xfId="0" applyNumberFormat="1" applyFont="1" applyFill="1" applyBorder="1" applyAlignment="1">
      <alignment horizontal="right" vertical="top"/>
    </xf>
    <xf numFmtId="0" fontId="5" fillId="3" borderId="21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166" fontId="5" fillId="3" borderId="24" xfId="2" applyNumberFormat="1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7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14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9" fontId="5" fillId="3" borderId="3" xfId="0" applyNumberFormat="1" applyFont="1" applyFill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18" fillId="3" borderId="4" xfId="0" applyFont="1" applyFill="1" applyBorder="1" applyAlignment="1">
      <alignment vertical="center" wrapText="1"/>
    </xf>
    <xf numFmtId="9" fontId="5" fillId="3" borderId="4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wrapText="1"/>
    </xf>
    <xf numFmtId="0" fontId="17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17" fillId="3" borderId="7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17" fillId="3" borderId="3" xfId="0" applyFont="1" applyFill="1" applyBorder="1" applyAlignment="1">
      <alignment wrapText="1"/>
    </xf>
    <xf numFmtId="0" fontId="17" fillId="3" borderId="4" xfId="0" applyFont="1" applyFill="1" applyBorder="1" applyAlignment="1">
      <alignment wrapText="1"/>
    </xf>
    <xf numFmtId="0" fontId="16" fillId="3" borderId="4" xfId="0" applyFont="1" applyFill="1" applyBorder="1" applyAlignment="1">
      <alignment wrapText="1"/>
    </xf>
    <xf numFmtId="0" fontId="23" fillId="3" borderId="13" xfId="0" applyFont="1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16" fillId="3" borderId="4" xfId="0" applyFont="1" applyFill="1" applyBorder="1" applyAlignment="1">
      <alignment horizontal="center" vertical="center" wrapText="1"/>
    </xf>
    <xf numFmtId="9" fontId="5" fillId="3" borderId="3" xfId="0" applyNumberFormat="1" applyFont="1" applyFill="1" applyBorder="1" applyAlignment="1">
      <alignment horizontal="center" wrapText="1"/>
    </xf>
    <xf numFmtId="0" fontId="16" fillId="3" borderId="4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6" fillId="3" borderId="40" xfId="0" applyFont="1" applyFill="1" applyBorder="1" applyAlignment="1">
      <alignment wrapText="1"/>
    </xf>
    <xf numFmtId="0" fontId="5" fillId="3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32" xfId="0" applyFont="1" applyFill="1" applyBorder="1" applyAlignment="1">
      <alignment horizontal="center" wrapText="1"/>
    </xf>
    <xf numFmtId="0" fontId="5" fillId="3" borderId="3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1" fontId="6" fillId="3" borderId="4" xfId="0" applyNumberFormat="1" applyFont="1" applyFill="1" applyBorder="1" applyAlignment="1">
      <alignment horizontal="center" wrapText="1"/>
    </xf>
    <xf numFmtId="1" fontId="6" fillId="3" borderId="2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 vertical="top"/>
    </xf>
    <xf numFmtId="0" fontId="5" fillId="3" borderId="34" xfId="0" applyFont="1" applyFill="1" applyBorder="1" applyAlignment="1">
      <alignment horizontal="center" vertical="top"/>
    </xf>
    <xf numFmtId="0" fontId="5" fillId="3" borderId="20" xfId="0" applyFont="1" applyFill="1" applyBorder="1" applyAlignment="1">
      <alignment horizontal="left" vertical="top" wrapText="1"/>
    </xf>
    <xf numFmtId="0" fontId="5" fillId="3" borderId="23" xfId="0" applyFont="1" applyFill="1" applyBorder="1" applyAlignment="1">
      <alignment horizontal="left" vertical="top" wrapText="1"/>
    </xf>
    <xf numFmtId="49" fontId="5" fillId="3" borderId="32" xfId="0" applyNumberFormat="1" applyFont="1" applyFill="1" applyBorder="1" applyAlignment="1">
      <alignment horizontal="center" vertical="top" wrapText="1"/>
    </xf>
    <xf numFmtId="49" fontId="5" fillId="3" borderId="34" xfId="0" applyNumberFormat="1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5" fillId="3" borderId="32" xfId="0" applyFont="1" applyFill="1" applyBorder="1" applyAlignment="1">
      <alignment horizontal="center" vertical="top" wrapText="1"/>
    </xf>
    <xf numFmtId="0" fontId="5" fillId="3" borderId="34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wrapText="1"/>
    </xf>
    <xf numFmtId="0" fontId="5" fillId="3" borderId="23" xfId="0" applyFont="1" applyFill="1" applyBorder="1" applyAlignment="1">
      <alignment wrapText="1"/>
    </xf>
    <xf numFmtId="0" fontId="5" fillId="3" borderId="32" xfId="0" applyFont="1" applyFill="1" applyBorder="1" applyAlignment="1">
      <alignment wrapText="1"/>
    </xf>
    <xf numFmtId="0" fontId="5" fillId="3" borderId="34" xfId="0" applyFont="1" applyFill="1" applyBorder="1" applyAlignment="1">
      <alignment wrapText="1"/>
    </xf>
    <xf numFmtId="49" fontId="5" fillId="3" borderId="3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 wrapText="1"/>
    </xf>
    <xf numFmtId="49" fontId="5" fillId="3" borderId="2" xfId="0" applyNumberFormat="1" applyFont="1" applyFill="1" applyBorder="1" applyAlignment="1">
      <alignment horizontal="center" wrapText="1"/>
    </xf>
    <xf numFmtId="0" fontId="21" fillId="3" borderId="3" xfId="0" applyFont="1" applyFill="1" applyBorder="1" applyAlignment="1">
      <alignment horizontal="center" wrapText="1"/>
    </xf>
    <xf numFmtId="0" fontId="2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" fontId="14" fillId="3" borderId="13" xfId="0" applyNumberFormat="1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1" fontId="14" fillId="3" borderId="15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2" fontId="6" fillId="2" borderId="4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 wrapText="1"/>
    </xf>
    <xf numFmtId="1" fontId="6" fillId="2" borderId="2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wrapText="1"/>
    </xf>
    <xf numFmtId="0" fontId="19" fillId="3" borderId="2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20" fillId="3" borderId="3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horizontal="center" wrapText="1"/>
    </xf>
    <xf numFmtId="0" fontId="21" fillId="3" borderId="3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 wrapText="1"/>
    </xf>
    <xf numFmtId="2" fontId="6" fillId="2" borderId="2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19" fillId="3" borderId="1" xfId="0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49" fontId="19" fillId="3" borderId="3" xfId="0" applyNumberFormat="1" applyFont="1" applyFill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top" wrapText="1"/>
    </xf>
    <xf numFmtId="49" fontId="5" fillId="3" borderId="4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1" fillId="3" borderId="20" xfId="0" applyFont="1" applyFill="1" applyBorder="1" applyAlignment="1">
      <alignment horizontal="left" vertical="top" wrapText="1"/>
    </xf>
    <xf numFmtId="0" fontId="21" fillId="3" borderId="23" xfId="0" applyFont="1" applyFill="1" applyBorder="1" applyAlignment="1">
      <alignment horizontal="left" vertical="top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56"/>
  <sheetViews>
    <sheetView tabSelected="1" view="pageBreakPreview" topLeftCell="A13" zoomScale="60" workbookViewId="0">
      <pane xSplit="3" ySplit="7" topLeftCell="M134" activePane="bottomRight" state="frozen"/>
      <selection activeCell="A13" sqref="A13"/>
      <selection pane="topRight" activeCell="D13" sqref="D13"/>
      <selection pane="bottomLeft" activeCell="A20" sqref="A20"/>
      <selection pane="bottomRight" activeCell="AO91" sqref="AO91"/>
    </sheetView>
  </sheetViews>
  <sheetFormatPr defaultRowHeight="15.75" x14ac:dyDescent="0.25"/>
  <cols>
    <col min="1" max="1" width="6.140625" style="63" customWidth="1"/>
    <col min="2" max="2" width="23" style="63" customWidth="1"/>
    <col min="3" max="3" width="10" style="63" hidden="1" customWidth="1"/>
    <col min="4" max="4" width="16.140625" style="63" customWidth="1"/>
    <col min="5" max="7" width="10" style="63" customWidth="1"/>
    <col min="8" max="8" width="8" style="63" customWidth="1"/>
    <col min="9" max="9" width="10" style="63" customWidth="1"/>
    <col min="10" max="10" width="6.85546875" style="63" customWidth="1"/>
    <col min="11" max="11" width="7.85546875" style="63" customWidth="1"/>
    <col min="12" max="12" width="6.140625" style="63" customWidth="1"/>
    <col min="13" max="13" width="7.140625" style="63" customWidth="1"/>
    <col min="14" max="14" width="6.5703125" style="63" customWidth="1"/>
    <col min="15" max="15" width="10" style="63" customWidth="1"/>
    <col min="16" max="16" width="8.5703125" style="63" customWidth="1"/>
    <col min="17" max="17" width="9.140625" style="63" customWidth="1"/>
    <col min="18" max="19" width="10" style="63" customWidth="1"/>
    <col min="20" max="20" width="9.28515625" style="63" customWidth="1"/>
    <col min="21" max="21" width="9.140625" style="63" customWidth="1"/>
    <col min="22" max="22" width="8.85546875" style="63" customWidth="1"/>
    <col min="23" max="23" width="9.140625" style="63" customWidth="1"/>
    <col min="24" max="24" width="8.28515625" style="63" customWidth="1"/>
    <col min="25" max="25" width="3.28515625" style="63" customWidth="1"/>
    <col min="26" max="26" width="8.85546875" style="63" customWidth="1"/>
    <col min="27" max="27" width="4.42578125" style="63" customWidth="1"/>
    <col min="28" max="28" width="10.5703125" style="63" customWidth="1"/>
    <col min="29" max="30" width="8.85546875" style="63" customWidth="1"/>
    <col min="31" max="31" width="10.5703125" style="63" customWidth="1"/>
    <col min="32" max="32" width="3" style="63" customWidth="1"/>
    <col min="33" max="36" width="8.85546875" style="63" customWidth="1"/>
    <col min="37" max="37" width="3.42578125" style="63" customWidth="1"/>
    <col min="38" max="38" width="8.85546875" style="63" customWidth="1"/>
    <col min="39" max="39" width="9.28515625" style="63" customWidth="1"/>
    <col min="40" max="40" width="12.140625" style="63" customWidth="1"/>
    <col min="41" max="41" width="9.28515625" style="63" customWidth="1"/>
    <col min="42" max="43" width="9.28515625" style="63" hidden="1" customWidth="1"/>
    <col min="44" max="44" width="9.28515625" style="63" customWidth="1"/>
    <col min="45" max="45" width="11.140625" style="63" customWidth="1"/>
    <col min="46" max="46" width="11.140625" style="63" bestFit="1" customWidth="1"/>
    <col min="47" max="47" width="10" style="63" customWidth="1"/>
    <col min="48" max="49" width="10.28515625" style="63" customWidth="1"/>
    <col min="50" max="50" width="11.140625" style="63" bestFit="1" customWidth="1"/>
    <col min="51" max="51" width="10.140625" style="63" customWidth="1"/>
    <col min="52" max="52" width="9.85546875" style="63" customWidth="1"/>
    <col min="53" max="53" width="9.28515625" style="63" customWidth="1"/>
    <col min="54" max="54" width="8.7109375" style="63" customWidth="1"/>
    <col min="55" max="55" width="8.5703125" style="63" customWidth="1"/>
    <col min="56" max="56" width="9.140625" style="63" customWidth="1"/>
    <col min="57" max="57" width="5.28515625" style="63" customWidth="1"/>
    <col min="58" max="58" width="5.7109375" style="63" customWidth="1"/>
    <col min="59" max="59" width="11.5703125" style="63" bestFit="1" customWidth="1"/>
    <col min="60" max="60" width="11.28515625" style="63" bestFit="1" customWidth="1"/>
    <col min="61" max="61" width="9.85546875" style="63" bestFit="1" customWidth="1"/>
    <col min="62" max="62" width="9.5703125" style="63" customWidth="1"/>
    <col min="63" max="63" width="9.28515625" style="63" customWidth="1"/>
    <col min="64" max="64" width="10.28515625" style="63" customWidth="1"/>
    <col min="65" max="67" width="10" style="63" bestFit="1" customWidth="1"/>
    <col min="68" max="69" width="9.28515625" style="63" bestFit="1" customWidth="1"/>
    <col min="70" max="70" width="10.140625" style="63" customWidth="1"/>
    <col min="71" max="73" width="9.28515625" style="63" bestFit="1" customWidth="1"/>
    <col min="74" max="75" width="9.85546875" style="63" bestFit="1" customWidth="1"/>
    <col min="76" max="119" width="9.140625" style="63"/>
    <col min="120" max="120" width="10.140625" style="63" bestFit="1" customWidth="1"/>
    <col min="121" max="129" width="9.140625" style="63"/>
    <col min="130" max="130" width="11" style="63" customWidth="1"/>
    <col min="131" max="151" width="9.140625" style="63"/>
    <col min="152" max="152" width="21.140625" style="63" customWidth="1"/>
    <col min="153" max="153" width="18.28515625" style="63" customWidth="1"/>
    <col min="154" max="154" width="12.5703125" style="63" customWidth="1"/>
    <col min="155" max="155" width="15.42578125" style="63" customWidth="1"/>
    <col min="156" max="156" width="12" style="63" customWidth="1"/>
    <col min="157" max="157" width="13.42578125" style="63" customWidth="1"/>
    <col min="158" max="158" width="12.140625" style="63" customWidth="1"/>
    <col min="159" max="16384" width="9.140625" style="63"/>
  </cols>
  <sheetData>
    <row r="1" spans="1:158" ht="63" x14ac:dyDescent="0.25">
      <c r="A1" s="196" t="s">
        <v>34</v>
      </c>
      <c r="B1" s="198" t="s">
        <v>26</v>
      </c>
      <c r="C1" s="198" t="s">
        <v>13</v>
      </c>
      <c r="D1" s="198" t="s">
        <v>34</v>
      </c>
      <c r="E1" s="198" t="s">
        <v>27</v>
      </c>
      <c r="F1" s="198" t="s">
        <v>10</v>
      </c>
      <c r="G1" s="220" t="s">
        <v>35</v>
      </c>
      <c r="H1" s="198" t="s">
        <v>12</v>
      </c>
      <c r="I1" s="222" t="s">
        <v>4</v>
      </c>
      <c r="J1" s="223"/>
      <c r="K1" s="224"/>
      <c r="L1" s="2" t="s">
        <v>36</v>
      </c>
      <c r="M1" s="225" t="s">
        <v>37</v>
      </c>
      <c r="N1" s="198" t="s">
        <v>38</v>
      </c>
      <c r="O1" s="218" t="s">
        <v>39</v>
      </c>
      <c r="P1" s="216" t="s">
        <v>40</v>
      </c>
      <c r="Q1" s="198" t="s">
        <v>5</v>
      </c>
      <c r="R1" s="198" t="s">
        <v>41</v>
      </c>
      <c r="S1" s="218" t="s">
        <v>42</v>
      </c>
      <c r="T1" s="218" t="s">
        <v>43</v>
      </c>
      <c r="U1" s="218" t="s">
        <v>52</v>
      </c>
      <c r="EV1" s="205" t="s">
        <v>63</v>
      </c>
      <c r="EW1" s="205"/>
      <c r="EX1" s="205"/>
      <c r="EY1" s="205"/>
      <c r="EZ1" s="205"/>
    </row>
    <row r="2" spans="1:158" ht="48" thickBot="1" x14ac:dyDescent="0.3">
      <c r="A2" s="197"/>
      <c r="B2" s="199"/>
      <c r="C2" s="199"/>
      <c r="D2" s="199"/>
      <c r="E2" s="199"/>
      <c r="F2" s="199"/>
      <c r="G2" s="221"/>
      <c r="H2" s="199"/>
      <c r="I2" s="166" t="s">
        <v>7</v>
      </c>
      <c r="J2" s="166" t="s">
        <v>15</v>
      </c>
      <c r="K2" s="166" t="s">
        <v>16</v>
      </c>
      <c r="L2" s="166" t="s">
        <v>53</v>
      </c>
      <c r="M2" s="226"/>
      <c r="N2" s="221"/>
      <c r="O2" s="219"/>
      <c r="P2" s="217"/>
      <c r="Q2" s="199"/>
      <c r="R2" s="204"/>
      <c r="S2" s="219"/>
      <c r="T2" s="219"/>
      <c r="U2" s="219"/>
      <c r="EV2" s="205"/>
      <c r="EW2" s="205"/>
      <c r="EX2" s="205"/>
      <c r="EY2" s="205"/>
      <c r="EZ2" s="205"/>
    </row>
    <row r="3" spans="1:158" ht="16.5" thickBot="1" x14ac:dyDescent="0.3">
      <c r="A3" s="3" t="s">
        <v>23</v>
      </c>
      <c r="B3" s="4">
        <v>6.22</v>
      </c>
      <c r="C3" s="5" t="s">
        <v>8</v>
      </c>
      <c r="D3" s="4" t="s">
        <v>24</v>
      </c>
      <c r="E3" s="6">
        <v>5.41</v>
      </c>
      <c r="F3" s="7">
        <f>SUM(E3*17697)</f>
        <v>95740.77</v>
      </c>
      <c r="G3" s="4">
        <v>24</v>
      </c>
      <c r="H3" s="4">
        <v>2</v>
      </c>
      <c r="I3" s="7">
        <v>27</v>
      </c>
      <c r="J3" s="4">
        <v>9</v>
      </c>
      <c r="K3" s="4">
        <v>18</v>
      </c>
      <c r="L3" s="8">
        <v>6</v>
      </c>
      <c r="M3" s="8" t="s">
        <v>9</v>
      </c>
      <c r="N3" s="4" t="s">
        <v>29</v>
      </c>
      <c r="O3" s="4"/>
      <c r="P3" s="4"/>
      <c r="Q3" s="9">
        <v>1</v>
      </c>
      <c r="R3" s="120">
        <v>0.3</v>
      </c>
      <c r="S3" s="10"/>
      <c r="T3" s="11"/>
      <c r="U3" s="11">
        <v>4</v>
      </c>
      <c r="EV3" s="205"/>
      <c r="EW3" s="205"/>
      <c r="EX3" s="205"/>
      <c r="EY3" s="205"/>
      <c r="EZ3" s="205"/>
    </row>
    <row r="4" spans="1:158" ht="16.5" thickBot="1" x14ac:dyDescent="0.3">
      <c r="A4" s="12"/>
      <c r="B4" s="8"/>
      <c r="C4" s="8"/>
      <c r="D4" s="8"/>
      <c r="E4" s="8"/>
      <c r="F4" s="13"/>
      <c r="G4" s="13">
        <f>F3/24*G3</f>
        <v>95740.77</v>
      </c>
      <c r="H4" s="13">
        <f>F3/18*H3</f>
        <v>10637.863333333335</v>
      </c>
      <c r="I4" s="13">
        <f>SUM(F3/18)*I3</f>
        <v>143611.15500000003</v>
      </c>
      <c r="J4" s="13">
        <f>SUM(F3/18)*J3</f>
        <v>47870.385000000009</v>
      </c>
      <c r="K4" s="14">
        <f>SUM(F3/18)*K3</f>
        <v>95740.770000000019</v>
      </c>
      <c r="L4" s="121">
        <f>SUM(17697*20%/18*L3)</f>
        <v>1179.8</v>
      </c>
      <c r="M4" s="122">
        <f>SUM(17697*30%)</f>
        <v>5309.0999999999995</v>
      </c>
      <c r="N4" s="15">
        <f>17697*20%</f>
        <v>3539.4</v>
      </c>
      <c r="O4" s="13">
        <f>17697*25%</f>
        <v>4424.25</v>
      </c>
      <c r="P4" s="13">
        <f>SUM(17697*40%)/18*H3</f>
        <v>786.5333333333333</v>
      </c>
      <c r="Q4" s="14">
        <f>SUM(B3*17697*C3)</f>
        <v>110075.34</v>
      </c>
      <c r="R4" s="123">
        <f>((G4+H4+I4+J4+K4)/27*18)*R3</f>
        <v>78720.188666666669</v>
      </c>
      <c r="S4" s="16">
        <f>(G4+H4+I4+J4+K4+Q4)*25%</f>
        <v>125919.07083333333</v>
      </c>
      <c r="T4" s="17">
        <f>(G4+H4+I4+J4+K4+Q4)*10%</f>
        <v>50367.628333333334</v>
      </c>
      <c r="U4" s="13">
        <f>SUM(F3/18)*U3</f>
        <v>21275.726666666669</v>
      </c>
      <c r="EU4" s="206" t="s">
        <v>64</v>
      </c>
      <c r="EV4" s="206"/>
      <c r="EW4" s="206"/>
      <c r="EX4" s="206"/>
      <c r="EY4" s="206"/>
      <c r="EZ4" s="206"/>
    </row>
    <row r="5" spans="1:158" ht="16.5" thickBot="1" x14ac:dyDescent="0.3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8"/>
      <c r="DP5" s="209" t="s">
        <v>364</v>
      </c>
      <c r="DQ5" s="210"/>
      <c r="DR5" s="210"/>
      <c r="DS5" s="210"/>
      <c r="DT5" s="210"/>
      <c r="DU5" s="210"/>
      <c r="DV5" s="210"/>
      <c r="DW5" s="210"/>
      <c r="DX5" s="210"/>
      <c r="DY5" s="210"/>
      <c r="DZ5" s="210"/>
      <c r="EA5" s="210"/>
      <c r="EB5" s="210"/>
      <c r="EC5" s="210"/>
      <c r="EU5" s="206"/>
      <c r="EV5" s="206"/>
      <c r="EW5" s="206"/>
      <c r="EX5" s="206"/>
      <c r="EY5" s="206"/>
      <c r="EZ5" s="206"/>
    </row>
    <row r="6" spans="1:158" x14ac:dyDescent="0.25">
      <c r="DP6" s="210"/>
      <c r="DQ6" s="210"/>
      <c r="DR6" s="210"/>
      <c r="DS6" s="210"/>
      <c r="DT6" s="210"/>
      <c r="DU6" s="210"/>
      <c r="DV6" s="210"/>
      <c r="DW6" s="210"/>
      <c r="DX6" s="210"/>
      <c r="DY6" s="210"/>
      <c r="DZ6" s="210"/>
      <c r="EA6" s="210"/>
      <c r="EB6" s="210"/>
      <c r="EC6" s="210"/>
      <c r="EU6" s="206"/>
      <c r="EV6" s="206"/>
      <c r="EW6" s="206"/>
      <c r="EX6" s="206"/>
      <c r="EY6" s="206"/>
      <c r="EZ6" s="206"/>
    </row>
    <row r="7" spans="1:158" x14ac:dyDescent="0.25">
      <c r="DY7" s="63" t="s">
        <v>57</v>
      </c>
      <c r="EB7" s="70">
        <v>425</v>
      </c>
      <c r="EU7" s="211" t="s">
        <v>372</v>
      </c>
      <c r="EV7" s="211"/>
      <c r="EW7" s="211"/>
      <c r="EX7" s="211"/>
      <c r="EY7" s="211"/>
      <c r="EZ7" s="211"/>
      <c r="FA7" s="211"/>
      <c r="FB7" s="211"/>
    </row>
    <row r="8" spans="1:158" x14ac:dyDescent="0.25">
      <c r="DY8" s="63" t="s">
        <v>58</v>
      </c>
      <c r="EB8" s="70">
        <v>6375</v>
      </c>
      <c r="EU8" s="212" t="s">
        <v>367</v>
      </c>
      <c r="EV8" s="212"/>
      <c r="EW8" s="212"/>
      <c r="EX8" s="212"/>
      <c r="EY8" s="212"/>
      <c r="EZ8" s="212"/>
    </row>
    <row r="9" spans="1:158" ht="16.5" thickBot="1" x14ac:dyDescent="0.3">
      <c r="AZ9" s="18"/>
      <c r="EU9" s="212"/>
      <c r="EV9" s="212"/>
      <c r="EW9" s="212"/>
      <c r="EX9" s="212"/>
      <c r="EY9" s="212"/>
      <c r="EZ9" s="212"/>
    </row>
    <row r="10" spans="1:158" x14ac:dyDescent="0.25">
      <c r="AZ10" s="19"/>
      <c r="EU10" s="212"/>
      <c r="EV10" s="212"/>
      <c r="EW10" s="212"/>
      <c r="EX10" s="212"/>
      <c r="EY10" s="212"/>
      <c r="EZ10" s="212"/>
    </row>
    <row r="11" spans="1:158" x14ac:dyDescent="0.25">
      <c r="AZ11" s="19"/>
      <c r="EU11" s="212"/>
      <c r="EV11" s="212"/>
      <c r="EW11" s="212"/>
      <c r="EX11" s="212"/>
      <c r="EY11" s="212"/>
      <c r="EZ11" s="212"/>
    </row>
    <row r="12" spans="1:158" x14ac:dyDescent="0.25">
      <c r="AZ12" s="19"/>
      <c r="EU12" s="212"/>
      <c r="EV12" s="212"/>
      <c r="EW12" s="212"/>
      <c r="EX12" s="212"/>
      <c r="EY12" s="212"/>
      <c r="EZ12" s="212"/>
    </row>
    <row r="13" spans="1:158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Z13" s="19"/>
      <c r="EU13" s="212"/>
      <c r="EV13" s="212"/>
      <c r="EW13" s="212"/>
      <c r="EX13" s="212"/>
      <c r="EY13" s="212"/>
      <c r="EZ13" s="212"/>
    </row>
    <row r="14" spans="1:158" ht="18.75" x14ac:dyDescent="0.3">
      <c r="A14" s="70"/>
      <c r="B14" s="64" t="s">
        <v>378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Z14" s="19"/>
      <c r="BE14" s="64" t="s">
        <v>360</v>
      </c>
      <c r="BF14" s="64"/>
      <c r="BG14" s="64"/>
      <c r="BH14" s="64"/>
      <c r="BI14" s="64"/>
      <c r="BJ14" s="71"/>
      <c r="BK14" s="71"/>
      <c r="EU14" s="212"/>
      <c r="EV14" s="212"/>
      <c r="EW14" s="212"/>
      <c r="EX14" s="212"/>
      <c r="EY14" s="212"/>
      <c r="EZ14" s="212"/>
    </row>
    <row r="15" spans="1:158" ht="18.75" x14ac:dyDescent="0.3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64" t="s">
        <v>360</v>
      </c>
      <c r="AO15" s="64"/>
      <c r="AP15" s="64"/>
      <c r="AQ15" s="64"/>
      <c r="AR15" s="64"/>
      <c r="AS15" s="71"/>
      <c r="AT15" s="71"/>
      <c r="AU15" s="70"/>
      <c r="AZ15" s="19"/>
      <c r="BE15" s="65" t="s">
        <v>361</v>
      </c>
      <c r="BF15" s="64"/>
      <c r="BG15" s="64"/>
      <c r="BH15" s="64"/>
      <c r="BI15" s="64"/>
      <c r="BJ15" s="71"/>
      <c r="BK15" s="71"/>
      <c r="EU15" s="212"/>
      <c r="EV15" s="212"/>
      <c r="EW15" s="212"/>
      <c r="EX15" s="212"/>
      <c r="EY15" s="212"/>
      <c r="EZ15" s="212"/>
    </row>
    <row r="16" spans="1:158" s="21" customFormat="1" ht="18.75" x14ac:dyDescent="0.3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5" t="s">
        <v>482</v>
      </c>
      <c r="AO16" s="64"/>
      <c r="AP16" s="64"/>
      <c r="AQ16" s="64"/>
      <c r="AR16" s="64"/>
      <c r="AS16" s="71"/>
      <c r="AT16" s="71"/>
      <c r="AU16" s="7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E16" s="214" t="s">
        <v>56</v>
      </c>
      <c r="EF16" s="214"/>
      <c r="EG16" s="214"/>
      <c r="EH16" s="214"/>
      <c r="EI16" s="214"/>
      <c r="EJ16" s="214"/>
      <c r="EK16" s="214"/>
      <c r="EL16" s="214"/>
      <c r="EM16" s="214"/>
      <c r="EN16" s="214"/>
      <c r="EO16" s="214"/>
      <c r="EP16" s="214"/>
      <c r="EQ16" s="214"/>
      <c r="ER16" s="214"/>
      <c r="EU16" s="212"/>
      <c r="EV16" s="212"/>
      <c r="EW16" s="212"/>
      <c r="EX16" s="212"/>
      <c r="EY16" s="212"/>
      <c r="EZ16" s="212"/>
      <c r="FA16" s="1"/>
      <c r="FB16" s="1"/>
    </row>
    <row r="17" spans="1:158 16384:16384" s="21" customFormat="1" ht="14.25" customHeight="1" thickBot="1" x14ac:dyDescent="0.3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72"/>
      <c r="AO17" s="66"/>
      <c r="AP17" s="66"/>
      <c r="AQ17" s="66"/>
      <c r="AR17" s="66"/>
      <c r="AS17" s="66"/>
      <c r="AT17" s="66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E17" s="215"/>
      <c r="EF17" s="215"/>
      <c r="EG17" s="215"/>
      <c r="EH17" s="215"/>
      <c r="EI17" s="215"/>
      <c r="EJ17" s="215"/>
      <c r="EK17" s="215"/>
      <c r="EL17" s="215"/>
      <c r="EM17" s="215"/>
      <c r="EN17" s="215"/>
      <c r="EO17" s="215"/>
      <c r="EP17" s="215"/>
      <c r="EQ17" s="215"/>
      <c r="ER17" s="215"/>
      <c r="EU17" s="213"/>
      <c r="EV17" s="213"/>
      <c r="EW17" s="213"/>
      <c r="EX17" s="213"/>
      <c r="EY17" s="213"/>
      <c r="EZ17" s="213"/>
      <c r="FA17" s="24"/>
      <c r="FB17" s="20"/>
    </row>
    <row r="18" spans="1:158 16384:16384" s="21" customFormat="1" ht="39" customHeight="1" thickBot="1" x14ac:dyDescent="0.3">
      <c r="A18" s="200" t="s">
        <v>11</v>
      </c>
      <c r="B18" s="201" t="s">
        <v>32</v>
      </c>
      <c r="C18" s="26"/>
      <c r="D18" s="200" t="s">
        <v>0</v>
      </c>
      <c r="E18" s="200" t="s">
        <v>1</v>
      </c>
      <c r="F18" s="198" t="s">
        <v>14</v>
      </c>
      <c r="G18" s="198" t="s">
        <v>3</v>
      </c>
      <c r="H18" s="198" t="s">
        <v>33</v>
      </c>
      <c r="I18" s="198" t="s">
        <v>2</v>
      </c>
      <c r="J18" s="198" t="s">
        <v>34</v>
      </c>
      <c r="K18" s="198" t="s">
        <v>26</v>
      </c>
      <c r="L18" s="198" t="s">
        <v>13</v>
      </c>
      <c r="M18" s="198" t="s">
        <v>34</v>
      </c>
      <c r="N18" s="198" t="s">
        <v>27</v>
      </c>
      <c r="O18" s="198" t="s">
        <v>10</v>
      </c>
      <c r="P18" s="220" t="s">
        <v>35</v>
      </c>
      <c r="Q18" s="198" t="s">
        <v>12</v>
      </c>
      <c r="R18" s="222" t="s">
        <v>4</v>
      </c>
      <c r="S18" s="223"/>
      <c r="T18" s="224"/>
      <c r="U18" s="2" t="s">
        <v>36</v>
      </c>
      <c r="V18" s="225" t="s">
        <v>37</v>
      </c>
      <c r="W18" s="198" t="s">
        <v>38</v>
      </c>
      <c r="X18" s="218" t="s">
        <v>39</v>
      </c>
      <c r="Y18" s="216" t="s">
        <v>40</v>
      </c>
      <c r="Z18" s="198" t="s">
        <v>5</v>
      </c>
      <c r="AA18" s="198" t="s">
        <v>41</v>
      </c>
      <c r="AB18" s="218" t="s">
        <v>42</v>
      </c>
      <c r="AC18" s="218" t="s">
        <v>43</v>
      </c>
      <c r="AD18" s="218" t="s">
        <v>52</v>
      </c>
      <c r="AE18" s="233" t="s">
        <v>71</v>
      </c>
      <c r="AF18" s="235" t="s">
        <v>44</v>
      </c>
      <c r="AG18" s="236"/>
      <c r="AH18" s="236"/>
      <c r="AI18" s="236"/>
      <c r="AJ18" s="225" t="s">
        <v>72</v>
      </c>
      <c r="AK18" s="238" t="s">
        <v>51</v>
      </c>
      <c r="AL18" s="229" t="s">
        <v>66</v>
      </c>
      <c r="AM18" s="229"/>
      <c r="AN18" s="230">
        <v>1.25</v>
      </c>
      <c r="AO18" s="230" t="s">
        <v>67</v>
      </c>
      <c r="AP18" s="230" t="s">
        <v>68</v>
      </c>
      <c r="AQ18" s="230" t="s">
        <v>69</v>
      </c>
      <c r="AR18" s="218" t="s">
        <v>42</v>
      </c>
      <c r="AS18" s="218" t="s">
        <v>43</v>
      </c>
      <c r="AT18" s="198" t="s">
        <v>6</v>
      </c>
      <c r="AU18" s="171"/>
      <c r="AV18" s="171"/>
      <c r="AW18" s="241" t="s">
        <v>483</v>
      </c>
      <c r="AX18" s="198" t="s">
        <v>6</v>
      </c>
      <c r="AY18" s="244" t="s">
        <v>17</v>
      </c>
      <c r="AZ18" s="225" t="s">
        <v>18</v>
      </c>
      <c r="BA18" s="225" t="s">
        <v>19</v>
      </c>
      <c r="BB18" s="163"/>
      <c r="BC18" s="225" t="s">
        <v>20</v>
      </c>
      <c r="BD18" s="234" t="s">
        <v>49</v>
      </c>
      <c r="BE18" s="234" t="s">
        <v>50</v>
      </c>
      <c r="BF18" s="225" t="s">
        <v>55</v>
      </c>
      <c r="BG18" s="225" t="s">
        <v>21</v>
      </c>
      <c r="BH18" s="225" t="s">
        <v>22</v>
      </c>
      <c r="BI18" s="225" t="s">
        <v>54</v>
      </c>
      <c r="BJ18" s="249" t="s">
        <v>48</v>
      </c>
      <c r="BK18" s="251" t="s">
        <v>31</v>
      </c>
      <c r="BL18" s="252"/>
      <c r="BM18" s="246" t="s">
        <v>70</v>
      </c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8"/>
      <c r="CB18" s="246" t="s">
        <v>60</v>
      </c>
      <c r="CC18" s="247"/>
      <c r="CD18" s="247"/>
      <c r="CE18" s="248"/>
      <c r="CG18" s="246" t="s">
        <v>61</v>
      </c>
      <c r="CH18" s="247"/>
      <c r="CI18" s="247"/>
      <c r="CJ18" s="248"/>
      <c r="CL18" s="246" t="s">
        <v>62</v>
      </c>
      <c r="CM18" s="247"/>
      <c r="CN18" s="247"/>
      <c r="CO18" s="248"/>
      <c r="CQ18" s="246"/>
      <c r="CR18" s="247"/>
      <c r="CS18" s="247"/>
      <c r="CT18" s="248"/>
      <c r="CV18" s="246"/>
      <c r="CW18" s="247"/>
      <c r="CX18" s="247"/>
      <c r="CY18" s="248"/>
      <c r="DA18" s="246"/>
      <c r="DB18" s="247"/>
      <c r="DC18" s="247"/>
      <c r="DD18" s="248"/>
      <c r="DF18" s="246"/>
      <c r="DG18" s="247"/>
      <c r="DH18" s="247"/>
      <c r="DI18" s="248"/>
      <c r="DK18" s="246"/>
      <c r="DL18" s="247"/>
      <c r="DM18" s="247"/>
      <c r="DN18" s="248"/>
      <c r="DO18" s="25"/>
      <c r="DP18" s="198"/>
      <c r="DQ18" s="244"/>
      <c r="DR18" s="225"/>
      <c r="DS18" s="225"/>
      <c r="DT18" s="163"/>
      <c r="DU18" s="225"/>
      <c r="DV18" s="234"/>
      <c r="DW18" s="234"/>
      <c r="DX18" s="225"/>
      <c r="DY18" s="225"/>
      <c r="DZ18" s="225"/>
      <c r="EA18" s="225"/>
      <c r="EB18" s="249"/>
      <c r="EC18" s="251"/>
      <c r="EE18" s="198"/>
      <c r="EF18" s="244"/>
      <c r="EG18" s="225"/>
      <c r="EH18" s="225"/>
      <c r="EI18" s="163"/>
      <c r="EJ18" s="225"/>
      <c r="EK18" s="234"/>
      <c r="EL18" s="234"/>
      <c r="EM18" s="225"/>
      <c r="EN18" s="225"/>
      <c r="EO18" s="225"/>
      <c r="EP18" s="225"/>
      <c r="EQ18" s="249"/>
      <c r="ER18" s="251"/>
      <c r="EU18" s="257"/>
      <c r="EV18" s="255"/>
      <c r="EW18" s="253"/>
      <c r="EX18" s="255"/>
      <c r="EY18" s="255"/>
      <c r="EZ18" s="257"/>
      <c r="FA18" s="20"/>
      <c r="FB18" s="20"/>
      <c r="XFD18" s="21">
        <f>SUM(AN18:XFC18)</f>
        <v>1.25</v>
      </c>
    </row>
    <row r="19" spans="1:158 16384:16384" s="21" customFormat="1" ht="58.5" customHeight="1" thickBot="1" x14ac:dyDescent="0.3">
      <c r="A19" s="198"/>
      <c r="B19" s="202"/>
      <c r="C19" s="27" t="s">
        <v>28</v>
      </c>
      <c r="D19" s="198"/>
      <c r="E19" s="203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27"/>
      <c r="Q19" s="204"/>
      <c r="R19" s="171" t="s">
        <v>7</v>
      </c>
      <c r="S19" s="171" t="s">
        <v>15</v>
      </c>
      <c r="T19" s="171" t="s">
        <v>16</v>
      </c>
      <c r="U19" s="171" t="s">
        <v>53</v>
      </c>
      <c r="V19" s="232"/>
      <c r="W19" s="227"/>
      <c r="X19" s="228"/>
      <c r="Y19" s="220"/>
      <c r="Z19" s="204"/>
      <c r="AA19" s="204"/>
      <c r="AB19" s="228"/>
      <c r="AC19" s="228"/>
      <c r="AD19" s="228"/>
      <c r="AE19" s="234"/>
      <c r="AF19" s="174" t="s">
        <v>45</v>
      </c>
      <c r="AG19" s="177" t="s">
        <v>46</v>
      </c>
      <c r="AH19" s="177" t="s">
        <v>47</v>
      </c>
      <c r="AI19" s="177" t="s">
        <v>30</v>
      </c>
      <c r="AJ19" s="237"/>
      <c r="AK19" s="239"/>
      <c r="AL19" s="2" t="s">
        <v>65</v>
      </c>
      <c r="AM19" s="174" t="s">
        <v>37</v>
      </c>
      <c r="AN19" s="231"/>
      <c r="AO19" s="231"/>
      <c r="AP19" s="231"/>
      <c r="AQ19" s="231"/>
      <c r="AR19" s="228"/>
      <c r="AS19" s="228"/>
      <c r="AT19" s="204"/>
      <c r="AU19" s="172" t="s">
        <v>344</v>
      </c>
      <c r="AV19" s="172" t="s">
        <v>345</v>
      </c>
      <c r="AW19" s="242"/>
      <c r="AX19" s="243"/>
      <c r="AY19" s="245"/>
      <c r="AZ19" s="232"/>
      <c r="BA19" s="232"/>
      <c r="BB19" s="164" t="s">
        <v>365</v>
      </c>
      <c r="BC19" s="232"/>
      <c r="BD19" s="240"/>
      <c r="BE19" s="240"/>
      <c r="BF19" s="232"/>
      <c r="BG19" s="232"/>
      <c r="BH19" s="232"/>
      <c r="BI19" s="232"/>
      <c r="BJ19" s="250"/>
      <c r="BK19" s="225"/>
      <c r="BL19" s="252"/>
      <c r="BM19" s="28" t="s">
        <v>59</v>
      </c>
      <c r="BN19" s="29" t="s">
        <v>17</v>
      </c>
      <c r="BO19" s="30" t="s">
        <v>18</v>
      </c>
      <c r="BP19" s="30" t="s">
        <v>19</v>
      </c>
      <c r="BQ19" s="30" t="s">
        <v>365</v>
      </c>
      <c r="BR19" s="30" t="s">
        <v>20</v>
      </c>
      <c r="BS19" s="30" t="s">
        <v>49</v>
      </c>
      <c r="BT19" s="30" t="s">
        <v>50</v>
      </c>
      <c r="BU19" s="30" t="s">
        <v>55</v>
      </c>
      <c r="BV19" s="30" t="s">
        <v>21</v>
      </c>
      <c r="BW19" s="28" t="s">
        <v>22</v>
      </c>
      <c r="BX19" s="31" t="s">
        <v>54</v>
      </c>
      <c r="BY19" s="32" t="s">
        <v>48</v>
      </c>
      <c r="BZ19" s="169" t="s">
        <v>31</v>
      </c>
      <c r="CB19" s="28" t="s">
        <v>59</v>
      </c>
      <c r="CC19" s="31" t="s">
        <v>54</v>
      </c>
      <c r="CD19" s="32" t="s">
        <v>48</v>
      </c>
      <c r="CE19" s="169" t="s">
        <v>31</v>
      </c>
      <c r="CG19" s="169" t="s">
        <v>59</v>
      </c>
      <c r="CH19" s="169" t="s">
        <v>54</v>
      </c>
      <c r="CI19" s="32" t="s">
        <v>48</v>
      </c>
      <c r="CJ19" s="169" t="s">
        <v>31</v>
      </c>
      <c r="CL19" s="28" t="s">
        <v>59</v>
      </c>
      <c r="CM19" s="169" t="s">
        <v>54</v>
      </c>
      <c r="CN19" s="32" t="s">
        <v>48</v>
      </c>
      <c r="CO19" s="169" t="s">
        <v>31</v>
      </c>
      <c r="CQ19" s="28"/>
      <c r="CR19" s="169"/>
      <c r="CS19" s="32"/>
      <c r="CT19" s="169"/>
      <c r="CV19" s="28"/>
      <c r="CW19" s="169"/>
      <c r="CX19" s="32"/>
      <c r="CY19" s="169"/>
      <c r="DA19" s="28"/>
      <c r="DB19" s="169"/>
      <c r="DC19" s="32"/>
      <c r="DD19" s="169"/>
      <c r="DF19" s="28"/>
      <c r="DG19" s="169"/>
      <c r="DH19" s="32"/>
      <c r="DI19" s="169"/>
      <c r="DK19" s="28"/>
      <c r="DL19" s="169"/>
      <c r="DM19" s="32"/>
      <c r="DN19" s="169"/>
      <c r="DO19" s="169"/>
      <c r="DP19" s="243"/>
      <c r="DQ19" s="245"/>
      <c r="DR19" s="232"/>
      <c r="DS19" s="232"/>
      <c r="DT19" s="164"/>
      <c r="DU19" s="232"/>
      <c r="DV19" s="240"/>
      <c r="DW19" s="240"/>
      <c r="DX19" s="232"/>
      <c r="DY19" s="232"/>
      <c r="DZ19" s="232"/>
      <c r="EA19" s="232"/>
      <c r="EB19" s="250"/>
      <c r="EC19" s="225"/>
      <c r="EE19" s="243"/>
      <c r="EF19" s="245"/>
      <c r="EG19" s="232"/>
      <c r="EH19" s="232"/>
      <c r="EI19" s="164"/>
      <c r="EJ19" s="232"/>
      <c r="EK19" s="240"/>
      <c r="EL19" s="240"/>
      <c r="EM19" s="232"/>
      <c r="EN19" s="232"/>
      <c r="EO19" s="232"/>
      <c r="EP19" s="232"/>
      <c r="EQ19" s="250"/>
      <c r="ER19" s="225"/>
      <c r="EU19" s="258"/>
      <c r="EV19" s="256"/>
      <c r="EW19" s="254"/>
      <c r="EX19" s="256"/>
      <c r="EY19" s="256"/>
      <c r="EZ19" s="258"/>
      <c r="FA19" s="20"/>
      <c r="FB19" s="20"/>
    </row>
    <row r="20" spans="1:158 16384:16384" s="37" customFormat="1" ht="24" customHeight="1" thickBot="1" x14ac:dyDescent="0.3">
      <c r="A20" s="269">
        <v>1</v>
      </c>
      <c r="B20" s="332" t="s">
        <v>73</v>
      </c>
      <c r="C20" s="273" t="s">
        <v>74</v>
      </c>
      <c r="D20" s="275" t="s">
        <v>75</v>
      </c>
      <c r="E20" s="277" t="s">
        <v>25</v>
      </c>
      <c r="F20" s="279" t="s">
        <v>76</v>
      </c>
      <c r="G20" s="279" t="s">
        <v>77</v>
      </c>
      <c r="H20" s="281" t="s">
        <v>379</v>
      </c>
      <c r="I20" s="259" t="s">
        <v>78</v>
      </c>
      <c r="J20" s="73" t="s">
        <v>23</v>
      </c>
      <c r="K20" s="73">
        <v>6.22</v>
      </c>
      <c r="L20" s="74" t="s">
        <v>8</v>
      </c>
      <c r="M20" s="73" t="s">
        <v>79</v>
      </c>
      <c r="N20" s="75">
        <v>5.2</v>
      </c>
      <c r="O20" s="76"/>
      <c r="P20" s="73"/>
      <c r="Q20" s="73"/>
      <c r="R20" s="73"/>
      <c r="S20" s="73">
        <v>9</v>
      </c>
      <c r="T20" s="73"/>
      <c r="U20" s="77"/>
      <c r="V20" s="77"/>
      <c r="W20" s="73"/>
      <c r="X20" s="73"/>
      <c r="Y20" s="73"/>
      <c r="Z20" s="76">
        <v>1</v>
      </c>
      <c r="AA20" s="78"/>
      <c r="AB20" s="79"/>
      <c r="AC20" s="79"/>
      <c r="AD20" s="80"/>
      <c r="AE20" s="81">
        <v>9</v>
      </c>
      <c r="AF20" s="81"/>
      <c r="AG20" s="81"/>
      <c r="AH20" s="81"/>
      <c r="AI20" s="81"/>
      <c r="AJ20" s="82"/>
      <c r="AK20" s="191"/>
      <c r="AL20" s="83"/>
      <c r="AM20" s="83"/>
      <c r="AN20" s="189"/>
      <c r="AO20" s="173"/>
      <c r="AP20" s="173"/>
      <c r="AQ20" s="173"/>
      <c r="AR20" s="79"/>
      <c r="AS20" s="79"/>
      <c r="AT20" s="79"/>
      <c r="AU20" s="84"/>
      <c r="AV20" s="84"/>
      <c r="AW20" s="111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5"/>
      <c r="BK20" s="35"/>
      <c r="BL20" s="118"/>
      <c r="BM20" s="116"/>
      <c r="BN20" s="181"/>
      <c r="BO20" s="39"/>
      <c r="BP20" s="39"/>
      <c r="BQ20" s="39"/>
      <c r="BR20" s="39"/>
      <c r="BS20" s="181"/>
      <c r="BT20" s="181"/>
      <c r="BU20" s="39"/>
      <c r="BV20" s="39"/>
      <c r="BW20" s="38"/>
      <c r="BX20" s="38"/>
      <c r="BY20" s="35"/>
      <c r="BZ20" s="36"/>
      <c r="CB20" s="38"/>
      <c r="CC20" s="38"/>
      <c r="CD20" s="35"/>
      <c r="CE20" s="36"/>
      <c r="CG20" s="38"/>
      <c r="CH20" s="38"/>
      <c r="CI20" s="35"/>
      <c r="CJ20" s="36"/>
      <c r="CL20" s="38"/>
      <c r="CM20" s="38"/>
      <c r="CN20" s="35"/>
      <c r="CO20" s="36"/>
      <c r="CQ20" s="38"/>
      <c r="CR20" s="38"/>
      <c r="CS20" s="35"/>
      <c r="CT20" s="36"/>
      <c r="CV20" s="38"/>
      <c r="CW20" s="38"/>
      <c r="CX20" s="35"/>
      <c r="CY20" s="36"/>
      <c r="DA20" s="38"/>
      <c r="DB20" s="38"/>
      <c r="DC20" s="35"/>
      <c r="DD20" s="36"/>
      <c r="DF20" s="38"/>
      <c r="DG20" s="38"/>
      <c r="DH20" s="35"/>
      <c r="DI20" s="36"/>
      <c r="DK20" s="38"/>
      <c r="DL20" s="38"/>
      <c r="DM20" s="35"/>
      <c r="DN20" s="36"/>
      <c r="DO20" s="40"/>
      <c r="DP20" s="38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5"/>
      <c r="EC20" s="36"/>
      <c r="EE20" s="38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5"/>
      <c r="ER20" s="36"/>
      <c r="EU20" s="330"/>
      <c r="EV20" s="306"/>
      <c r="EW20" s="304"/>
      <c r="EX20" s="182"/>
      <c r="EY20" s="300"/>
      <c r="EZ20" s="302"/>
      <c r="FA20" s="41"/>
      <c r="FB20" s="41"/>
      <c r="XFD20" s="161">
        <f>SUM(EZ20)</f>
        <v>0</v>
      </c>
    </row>
    <row r="21" spans="1:158 16384:16384" s="37" customFormat="1" ht="24" customHeight="1" thickBot="1" x14ac:dyDescent="0.3">
      <c r="A21" s="270"/>
      <c r="B21" s="333"/>
      <c r="C21" s="274"/>
      <c r="D21" s="276"/>
      <c r="E21" s="278"/>
      <c r="F21" s="280"/>
      <c r="G21" s="280"/>
      <c r="H21" s="282"/>
      <c r="I21" s="260"/>
      <c r="J21" s="85"/>
      <c r="K21" s="85"/>
      <c r="L21" s="85"/>
      <c r="M21" s="85"/>
      <c r="N21" s="85"/>
      <c r="O21" s="86"/>
      <c r="P21" s="87">
        <f>O20/24*P20</f>
        <v>0</v>
      </c>
      <c r="Q21" s="87">
        <f>O20/18*Q20</f>
        <v>0</v>
      </c>
      <c r="R21" s="87">
        <f>SUM(O20/18)*R20</f>
        <v>0</v>
      </c>
      <c r="S21" s="87">
        <f>SUM(O20/18)*S20</f>
        <v>0</v>
      </c>
      <c r="T21" s="88">
        <f>SUM(O20/18)*T20</f>
        <v>0</v>
      </c>
      <c r="U21" s="89">
        <f>SUM(17697*20%/18*U20)</f>
        <v>0</v>
      </c>
      <c r="V21" s="90"/>
      <c r="W21" s="85"/>
      <c r="X21" s="86"/>
      <c r="Y21" s="86"/>
      <c r="Z21" s="86"/>
      <c r="AA21" s="91"/>
      <c r="AB21" s="92"/>
      <c r="AC21" s="92"/>
      <c r="AD21" s="93">
        <f>SUM(O20/18)*AD20</f>
        <v>0</v>
      </c>
      <c r="AE21" s="94">
        <f>(O20/18*AE20)*30%</f>
        <v>0</v>
      </c>
      <c r="AF21" s="94">
        <f>(O20/18*AF20)*50%</f>
        <v>0</v>
      </c>
      <c r="AG21" s="94">
        <f>(O20/18*AG20)*40%</f>
        <v>0</v>
      </c>
      <c r="AH21" s="94">
        <f>(O20/18*AH20)*35%</f>
        <v>0</v>
      </c>
      <c r="AI21" s="94">
        <f>(O20/18*AI20)*30%</f>
        <v>0</v>
      </c>
      <c r="AJ21" s="95"/>
      <c r="AK21" s="192">
        <f>SUM(O20*1.25*4*AK20/76.2)</f>
        <v>0</v>
      </c>
      <c r="AL21" s="93">
        <f>SUM(17697*20%/18*AL20)</f>
        <v>0</v>
      </c>
      <c r="AM21" s="93"/>
      <c r="AN21" s="190">
        <f>+(P21+Q21+R21+S21+AA21+AD21+AE21+AF21+AG21+AH21+AI21+AK21+T21+Z21)*1.25-(P21+Q21+R21+S21+AA21+AD21+AE21+AF21+AG21+AH21+AI21+AK21+T21+Z21)</f>
        <v>0</v>
      </c>
      <c r="AO21" s="96"/>
      <c r="AP21" s="96"/>
      <c r="AQ21" s="96"/>
      <c r="AR21" s="92">
        <f>(AN21+AP21)*25%</f>
        <v>0</v>
      </c>
      <c r="AS21" s="92">
        <f>(AN21+AP21)*10%</f>
        <v>0</v>
      </c>
      <c r="AT21" s="97">
        <f>+P21+Q21+R21+S21+T21+U21+V21+W21+X21+Y21+Z21+AA21+AB21+AC21+AD21+AE21+AF21+AG21+AH21+AI21+AJ21+AK21+AL21+AM21+AN21+AO21+AP21+AQ21+AR21+AS21</f>
        <v>0</v>
      </c>
      <c r="AU21" s="98">
        <f>+(P21+Q21+R21+S21+T21+AD21+Z21)+((P21+Q21+R21+S21+T21+AD21+Z21)*25%)</f>
        <v>0</v>
      </c>
      <c r="AV21" s="98">
        <f>(AU21*1.25)-AU21</f>
        <v>0</v>
      </c>
      <c r="AW21" s="7"/>
      <c r="AX21" s="44">
        <f>AT21+AU21+AV21-AW21</f>
        <v>0</v>
      </c>
      <c r="AY21" s="44"/>
      <c r="AZ21" s="44">
        <f>((AX21-AY21)-42500)*1%</f>
        <v>-425</v>
      </c>
      <c r="BA21" s="44">
        <f>(AX21-AY21)*1%</f>
        <v>0</v>
      </c>
      <c r="BB21" s="44"/>
      <c r="BC21" s="45"/>
      <c r="BD21" s="46"/>
      <c r="BE21" s="46"/>
      <c r="BF21" s="46"/>
      <c r="BG21" s="44">
        <f>SUM(AY21+AZ21+BA21+BC21+BD21+BE21+BF21+BB21)</f>
        <v>-425</v>
      </c>
      <c r="BH21" s="44">
        <f>AX21-BG21</f>
        <v>425</v>
      </c>
      <c r="BI21" s="44"/>
      <c r="BJ21" s="47"/>
      <c r="BK21" s="119">
        <f>+((AX21-AY21)*9.5%)-BI21</f>
        <v>0</v>
      </c>
      <c r="BL21" s="43"/>
      <c r="BM21" s="117">
        <f>+((P21+Q21+R21+S21+T21+Z21+AA21+AD21)+((P21+Q21+R21+S21+T21+Z21+AA21+AD21)*35%))+U21+V21+W21+X21+Y21+AU21+AV21-AW21</f>
        <v>0</v>
      </c>
      <c r="BN21" s="49">
        <f>+AY21</f>
        <v>0</v>
      </c>
      <c r="BO21" s="49">
        <f>+AZ21</f>
        <v>-425</v>
      </c>
      <c r="BP21" s="49">
        <f>+BA21</f>
        <v>0</v>
      </c>
      <c r="BQ21" s="49">
        <f>+BB21</f>
        <v>0</v>
      </c>
      <c r="BR21" s="110">
        <f t="shared" ref="BR21:BU33" si="0">+BC21</f>
        <v>0</v>
      </c>
      <c r="BS21" s="49">
        <f t="shared" si="0"/>
        <v>0</v>
      </c>
      <c r="BT21" s="49">
        <f t="shared" si="0"/>
        <v>0</v>
      </c>
      <c r="BU21" s="49">
        <f t="shared" si="0"/>
        <v>0</v>
      </c>
      <c r="BV21" s="49">
        <f>+BN21+BO21+BP21+BR21+BS21+BT21+BU21+BQ21</f>
        <v>-425</v>
      </c>
      <c r="BW21" s="49">
        <f>+BM21-BV21</f>
        <v>425</v>
      </c>
      <c r="BX21" s="49"/>
      <c r="BY21" s="47"/>
      <c r="BZ21" s="48">
        <f>SUM(BK21-CE21-CJ21-CO21-CT21-CY21-DD21-DI21-DN21)</f>
        <v>0</v>
      </c>
      <c r="CB21" s="49">
        <f>(AE21*35%)+AE21</f>
        <v>0</v>
      </c>
      <c r="CC21" s="49"/>
      <c r="CD21" s="47"/>
      <c r="CE21" s="48">
        <f>+((CB21-(CB21*10%))*9.5%)-CC21</f>
        <v>0</v>
      </c>
      <c r="CG21" s="49">
        <f>((AF21+AG21+AH21+AI21)*35%)+(AF21+AG21+AH21+AI21)</f>
        <v>0</v>
      </c>
      <c r="CH21" s="49">
        <f>(CG21-(CG21*10%))*3.5%</f>
        <v>0</v>
      </c>
      <c r="CI21" s="47">
        <f>CG21*2%</f>
        <v>0</v>
      </c>
      <c r="CJ21" s="48">
        <f>+((CG21-(CG21*10%))*9.5%)-CH21</f>
        <v>0</v>
      </c>
      <c r="CL21" s="49">
        <f>AJ21</f>
        <v>0</v>
      </c>
      <c r="CM21" s="49"/>
      <c r="CN21" s="47"/>
      <c r="CO21" s="48">
        <f>+((CL21-(CL21*10%))*9.5%)-CM21</f>
        <v>0</v>
      </c>
      <c r="CQ21" s="49"/>
      <c r="CR21" s="49"/>
      <c r="CS21" s="47"/>
      <c r="CT21" s="48"/>
      <c r="CV21" s="49"/>
      <c r="CW21" s="49"/>
      <c r="CX21" s="47"/>
      <c r="CY21" s="48"/>
      <c r="DA21" s="49"/>
      <c r="DB21" s="49"/>
      <c r="DC21" s="47"/>
      <c r="DD21" s="48"/>
      <c r="DF21" s="49"/>
      <c r="DG21" s="49"/>
      <c r="DH21" s="47"/>
      <c r="DI21" s="48"/>
      <c r="DK21" s="49"/>
      <c r="DL21" s="49"/>
      <c r="DM21" s="47"/>
      <c r="DN21" s="48"/>
      <c r="DO21" s="50"/>
      <c r="DP21" s="49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U21" s="331"/>
      <c r="EV21" s="307"/>
      <c r="EW21" s="305"/>
      <c r="EX21" s="183"/>
      <c r="EY21" s="301"/>
      <c r="EZ21" s="303"/>
      <c r="FA21" s="184"/>
      <c r="FB21" s="184"/>
    </row>
    <row r="22" spans="1:158 16384:16384" s="37" customFormat="1" ht="24" customHeight="1" thickBot="1" x14ac:dyDescent="0.3">
      <c r="A22" s="269">
        <v>2</v>
      </c>
      <c r="B22" s="271" t="s">
        <v>80</v>
      </c>
      <c r="C22" s="273" t="s">
        <v>81</v>
      </c>
      <c r="D22" s="275" t="s">
        <v>82</v>
      </c>
      <c r="E22" s="277" t="s">
        <v>83</v>
      </c>
      <c r="F22" s="279" t="s">
        <v>84</v>
      </c>
      <c r="G22" s="279" t="s">
        <v>85</v>
      </c>
      <c r="H22" s="281" t="s">
        <v>380</v>
      </c>
      <c r="I22" s="259" t="s">
        <v>86</v>
      </c>
      <c r="J22" s="73"/>
      <c r="K22" s="73"/>
      <c r="L22" s="74"/>
      <c r="M22" s="73" t="s">
        <v>87</v>
      </c>
      <c r="N22" s="75">
        <v>4.09</v>
      </c>
      <c r="O22" s="76"/>
      <c r="P22" s="73"/>
      <c r="Q22" s="73"/>
      <c r="R22" s="73">
        <v>22</v>
      </c>
      <c r="S22" s="73"/>
      <c r="T22" s="73"/>
      <c r="U22" s="73">
        <v>15</v>
      </c>
      <c r="V22" s="73" t="s">
        <v>319</v>
      </c>
      <c r="W22" s="73"/>
      <c r="X22" s="73"/>
      <c r="Y22" s="73"/>
      <c r="Z22" s="76"/>
      <c r="AA22" s="78"/>
      <c r="AB22" s="79"/>
      <c r="AC22" s="79"/>
      <c r="AD22" s="80"/>
      <c r="AE22" s="81">
        <v>22</v>
      </c>
      <c r="AF22" s="81"/>
      <c r="AG22" s="81"/>
      <c r="AH22" s="81"/>
      <c r="AI22" s="81">
        <v>22</v>
      </c>
      <c r="AJ22" s="81"/>
      <c r="AK22" s="188"/>
      <c r="AL22" s="83">
        <v>15</v>
      </c>
      <c r="AM22" s="83" t="s">
        <v>319</v>
      </c>
      <c r="AN22" s="189"/>
      <c r="AO22" s="99"/>
      <c r="AP22" s="99"/>
      <c r="AQ22" s="99"/>
      <c r="AR22" s="79"/>
      <c r="AS22" s="79"/>
      <c r="AT22" s="79"/>
      <c r="AU22" s="84"/>
      <c r="AV22" s="84"/>
      <c r="AW22" s="111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5"/>
      <c r="BK22" s="35"/>
      <c r="BL22" s="118"/>
      <c r="BM22" s="116"/>
      <c r="BN22" s="181"/>
      <c r="BO22" s="39"/>
      <c r="BP22" s="39"/>
      <c r="BQ22" s="39"/>
      <c r="BR22" s="39"/>
      <c r="BS22" s="181"/>
      <c r="BT22" s="181"/>
      <c r="BU22" s="39"/>
      <c r="BV22" s="39"/>
      <c r="BW22" s="38"/>
      <c r="BX22" s="38"/>
      <c r="BY22" s="35"/>
      <c r="BZ22" s="36"/>
      <c r="CB22" s="38"/>
      <c r="CC22" s="38"/>
      <c r="CD22" s="35"/>
      <c r="CE22" s="36"/>
      <c r="CG22" s="38"/>
      <c r="CH22" s="38"/>
      <c r="CI22" s="35"/>
      <c r="CJ22" s="36"/>
      <c r="CL22" s="38"/>
      <c r="CM22" s="38"/>
      <c r="CN22" s="35"/>
      <c r="CO22" s="36"/>
      <c r="CQ22" s="38"/>
      <c r="CR22" s="38"/>
      <c r="CS22" s="35"/>
      <c r="CT22" s="36"/>
      <c r="CV22" s="38"/>
      <c r="CW22" s="38"/>
      <c r="CX22" s="35"/>
      <c r="CY22" s="36"/>
      <c r="DA22" s="38"/>
      <c r="DB22" s="38"/>
      <c r="DC22" s="35"/>
      <c r="DD22" s="36"/>
      <c r="DF22" s="38"/>
      <c r="DG22" s="38"/>
      <c r="DH22" s="35"/>
      <c r="DI22" s="36"/>
      <c r="DK22" s="38"/>
      <c r="DL22" s="38"/>
      <c r="DM22" s="35"/>
      <c r="DN22" s="36"/>
      <c r="DO22" s="40"/>
      <c r="DP22" s="38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5"/>
      <c r="EC22" s="36"/>
      <c r="EE22" s="38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5"/>
      <c r="ER22" s="36"/>
      <c r="EU22" s="51"/>
      <c r="EV22" s="306"/>
      <c r="EW22" s="304"/>
      <c r="EX22" s="182"/>
      <c r="EY22" s="300"/>
      <c r="EZ22" s="302"/>
      <c r="FA22" s="41"/>
      <c r="FB22" s="41"/>
    </row>
    <row r="23" spans="1:158 16384:16384" s="37" customFormat="1" ht="24" customHeight="1" thickBot="1" x14ac:dyDescent="0.3">
      <c r="A23" s="270"/>
      <c r="B23" s="272"/>
      <c r="C23" s="274"/>
      <c r="D23" s="276"/>
      <c r="E23" s="278"/>
      <c r="F23" s="280"/>
      <c r="G23" s="280"/>
      <c r="H23" s="282"/>
      <c r="I23" s="260"/>
      <c r="J23" s="85"/>
      <c r="K23" s="85"/>
      <c r="L23" s="85"/>
      <c r="M23" s="85"/>
      <c r="N23" s="85"/>
      <c r="O23" s="86"/>
      <c r="P23" s="87">
        <f>O22/24*P22</f>
        <v>0</v>
      </c>
      <c r="Q23" s="87">
        <f>O22/18*Q22</f>
        <v>0</v>
      </c>
      <c r="R23" s="87">
        <f>SUM(O22/18)*R22</f>
        <v>0</v>
      </c>
      <c r="S23" s="87">
        <f>SUM(O22/18)*S22</f>
        <v>0</v>
      </c>
      <c r="T23" s="88">
        <f>SUM(O22/18)*T22</f>
        <v>0</v>
      </c>
      <c r="U23" s="89"/>
      <c r="V23" s="90"/>
      <c r="W23" s="85"/>
      <c r="X23" s="86"/>
      <c r="Y23" s="86"/>
      <c r="Z23" s="86">
        <f>SUM(K22*17697*Z22)</f>
        <v>0</v>
      </c>
      <c r="AA23" s="91">
        <f t="shared" ref="AA23" si="1">((P23+Q23+R23+S23+T23)/27*18)*AA22</f>
        <v>0</v>
      </c>
      <c r="AB23" s="92">
        <f t="shared" ref="AB23" si="2">(P23+Q23+R23+S23+T23+Z23+AA23+AD23+AE23+AF23+AG23+AH23+AI23+AK23)*25%</f>
        <v>0</v>
      </c>
      <c r="AC23" s="92">
        <f t="shared" ref="AC23" si="3">+(P23+Q23+R23+S23+T23+Z23+AA23+AD23+AE23+AF23+AG23+AH23+AI23+AK23)*10%</f>
        <v>0</v>
      </c>
      <c r="AD23" s="93">
        <f>SUM(O22/18)*AD22</f>
        <v>0</v>
      </c>
      <c r="AE23" s="94">
        <f>(O22/18*AE22)*30%</f>
        <v>0</v>
      </c>
      <c r="AF23" s="94">
        <f>(O22/18*AF22)*50%</f>
        <v>0</v>
      </c>
      <c r="AG23" s="94">
        <f>(O22/18*AG22)*40%</f>
        <v>0</v>
      </c>
      <c r="AH23" s="94">
        <f>(O22/18*AH22)*35%</f>
        <v>0</v>
      </c>
      <c r="AI23" s="94">
        <f>(O22/18*AI22)*30%</f>
        <v>0</v>
      </c>
      <c r="AJ23" s="94"/>
      <c r="AK23" s="100"/>
      <c r="AL23" s="93"/>
      <c r="AM23" s="93"/>
      <c r="AN23" s="190">
        <f t="shared" ref="AN23" si="4">+(P23+Q23+R23+S23+AA23+AD23+AE23+AF23+AG23+AH23+AI23+AK23+T23+Z23)*1.25-(P23+Q23+R23+S23+AA23+AD23+AE23+AF23+AG23+AH23+AI23+AK23+T23+Z23)</f>
        <v>0</v>
      </c>
      <c r="AO23" s="100"/>
      <c r="AP23" s="100"/>
      <c r="AQ23" s="100"/>
      <c r="AR23" s="92">
        <f>(AN23+AP23)*25%</f>
        <v>0</v>
      </c>
      <c r="AS23" s="92">
        <f>(AN23+AP23)*10%</f>
        <v>0</v>
      </c>
      <c r="AT23" s="97">
        <f>+P23+Q23+R23+S23+T23+U23+V23+W23+X23+Y23+Z23+AA23+AB23+AC23+AD23+AE23+AF23+AG23+AH23+AI23+AJ23+AK23+AL23+AM23+AN23+AO23+AP23+AQ23+AR23+AS23</f>
        <v>0</v>
      </c>
      <c r="AU23" s="98">
        <f t="shared" ref="AU23" si="5">+(P23+Q23+R23+S23+T23+AD23+Z23)+((P23+Q23+R23+S23+T23+AD23+Z23)*25%)</f>
        <v>0</v>
      </c>
      <c r="AV23" s="98">
        <f t="shared" ref="AV23" si="6">(AU23*1.25)-AU23</f>
        <v>0</v>
      </c>
      <c r="AW23" s="7"/>
      <c r="AX23" s="44">
        <f>AT23+AU23+AV23-AW23</f>
        <v>0</v>
      </c>
      <c r="AY23" s="44">
        <f t="shared" ref="AY23" si="7">AX23*10%</f>
        <v>0</v>
      </c>
      <c r="AZ23" s="44">
        <f t="shared" ref="AZ23:AZ31" si="8">((AX23-AY23)-42500)*10%</f>
        <v>-4250</v>
      </c>
      <c r="BA23" s="44">
        <f t="shared" ref="BA23" si="9">(AX23-AY23)*1%</f>
        <v>0</v>
      </c>
      <c r="BB23" s="44">
        <f t="shared" ref="BB23" si="10">SUM(AX23*1%)</f>
        <v>0</v>
      </c>
      <c r="BC23" s="45">
        <v>297.5</v>
      </c>
      <c r="BD23" s="46"/>
      <c r="BE23" s="46"/>
      <c r="BF23" s="46"/>
      <c r="BG23" s="44">
        <f t="shared" ref="BG23" si="11">SUM(AY23+AZ23+BA23+BC23+BD23+BE23+BF23+BB23)</f>
        <v>-3952.5</v>
      </c>
      <c r="BH23" s="44">
        <f>AX23-BG23</f>
        <v>3952.5</v>
      </c>
      <c r="BI23" s="44">
        <f>(AX23-AY23)*3.5%</f>
        <v>0</v>
      </c>
      <c r="BJ23" s="47">
        <f t="shared" ref="BJ23" si="12">AX23*2%</f>
        <v>0</v>
      </c>
      <c r="BK23" s="119">
        <f t="shared" ref="BK23" si="13">+((AX23-AY23)*9.5%)-BI23</f>
        <v>0</v>
      </c>
      <c r="BL23" s="43"/>
      <c r="BM23" s="117">
        <f>+((P23+Q23+R23+S23+T23+Z23+AA23+AD23)+((P23+Q23+R23+S23+T23+Z23+AA23+AD23)*35%))+U23+V23+W23+X23+Y23+AU23+AV23-AW23</f>
        <v>0</v>
      </c>
      <c r="BN23" s="49">
        <f>+AY23</f>
        <v>0</v>
      </c>
      <c r="BO23" s="49">
        <f>+AZ23</f>
        <v>-4250</v>
      </c>
      <c r="BP23" s="49">
        <f>+BA23</f>
        <v>0</v>
      </c>
      <c r="BQ23" s="49">
        <f>+BB23</f>
        <v>0</v>
      </c>
      <c r="BR23" s="110">
        <f t="shared" si="0"/>
        <v>297.5</v>
      </c>
      <c r="BS23" s="49">
        <f t="shared" si="0"/>
        <v>0</v>
      </c>
      <c r="BT23" s="49">
        <f t="shared" si="0"/>
        <v>0</v>
      </c>
      <c r="BU23" s="49">
        <f t="shared" si="0"/>
        <v>0</v>
      </c>
      <c r="BV23" s="49">
        <f>+BN23+BO23+BP23+BR23+BS23+BT23+BU23+BQ23</f>
        <v>-3952.5</v>
      </c>
      <c r="BW23" s="49">
        <f t="shared" ref="BW23" si="14">+BM23-BV23</f>
        <v>3952.5</v>
      </c>
      <c r="BX23" s="49">
        <f>SUM(BI23-CC23-CM23-CR23-CW23-DB23-DG23-DL23-CH23)</f>
        <v>0</v>
      </c>
      <c r="BY23" s="47">
        <f>SUM(BJ23-CD23-CI23-CN23-CS23-CX23-DC23-DH23-DM23)</f>
        <v>0</v>
      </c>
      <c r="BZ23" s="48">
        <f t="shared" ref="BZ23" si="15">SUM(BK23-CE23-CJ23-CO23-CT23-CY23-DD23-DI23-DN23)</f>
        <v>0</v>
      </c>
      <c r="CB23" s="49">
        <f t="shared" ref="CB23" si="16">(AE23*35%)+AE23</f>
        <v>0</v>
      </c>
      <c r="CC23" s="49">
        <f t="shared" ref="CC23" si="17">(CB23-(CB23*10%))*3.5%</f>
        <v>0</v>
      </c>
      <c r="CD23" s="47">
        <f t="shared" ref="CD23" si="18">CB23*2%</f>
        <v>0</v>
      </c>
      <c r="CE23" s="48">
        <f t="shared" ref="CE23" si="19">+((CB23-(CB23*10%))*9.5%)-CC23</f>
        <v>0</v>
      </c>
      <c r="CG23" s="49">
        <f t="shared" ref="CG23" si="20">((AF23+AG23+AH23+AI23)*35%)+(AF23+AG23+AH23+AI23)</f>
        <v>0</v>
      </c>
      <c r="CH23" s="49">
        <f t="shared" ref="CH23" si="21">(CG23-(CG23*10%))*3.5%</f>
        <v>0</v>
      </c>
      <c r="CI23" s="47">
        <f t="shared" ref="CI23" si="22">CG23*2%</f>
        <v>0</v>
      </c>
      <c r="CJ23" s="48">
        <f t="shared" ref="CJ23" si="23">+((CG23-(CG23*10%))*9.5%)-CH23</f>
        <v>0</v>
      </c>
      <c r="CL23" s="49">
        <f>+AJ23</f>
        <v>0</v>
      </c>
      <c r="CM23" s="49">
        <f>(AJ23-(AJ23*10%))*3.5%</f>
        <v>0</v>
      </c>
      <c r="CN23" s="47">
        <f t="shared" ref="CN23" si="24">CL23*2%</f>
        <v>0</v>
      </c>
      <c r="CO23" s="48">
        <f>+((AJ23-(AJ208*10%))*9.5%)-CM23</f>
        <v>0</v>
      </c>
      <c r="CQ23" s="49"/>
      <c r="CR23" s="49"/>
      <c r="CS23" s="47"/>
      <c r="CT23" s="48"/>
      <c r="CV23" s="49"/>
      <c r="CW23" s="49"/>
      <c r="CX23" s="47"/>
      <c r="CY23" s="48"/>
      <c r="DA23" s="49"/>
      <c r="DB23" s="49"/>
      <c r="DC23" s="47"/>
      <c r="DD23" s="48"/>
      <c r="DF23" s="49"/>
      <c r="DG23" s="49"/>
      <c r="DH23" s="47"/>
      <c r="DI23" s="48"/>
      <c r="DK23" s="49"/>
      <c r="DL23" s="49"/>
      <c r="DM23" s="47"/>
      <c r="DN23" s="48"/>
      <c r="DO23" s="50"/>
      <c r="DP23" s="49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U23" s="179"/>
      <c r="EV23" s="307"/>
      <c r="EW23" s="305"/>
      <c r="EX23" s="183"/>
      <c r="EY23" s="301"/>
      <c r="EZ23" s="303"/>
      <c r="FA23" s="184"/>
      <c r="FB23" s="184"/>
    </row>
    <row r="24" spans="1:158 16384:16384" s="37" customFormat="1" ht="24" customHeight="1" thickBot="1" x14ac:dyDescent="0.3">
      <c r="A24" s="269">
        <v>3</v>
      </c>
      <c r="B24" s="271" t="s">
        <v>88</v>
      </c>
      <c r="C24" s="273" t="s">
        <v>89</v>
      </c>
      <c r="D24" s="275" t="s">
        <v>90</v>
      </c>
      <c r="E24" s="277" t="s">
        <v>25</v>
      </c>
      <c r="F24" s="279" t="s">
        <v>91</v>
      </c>
      <c r="G24" s="279" t="s">
        <v>92</v>
      </c>
      <c r="H24" s="281" t="s">
        <v>381</v>
      </c>
      <c r="I24" s="259" t="s">
        <v>296</v>
      </c>
      <c r="J24" s="73"/>
      <c r="K24" s="73"/>
      <c r="L24" s="74"/>
      <c r="M24" s="73" t="s">
        <v>93</v>
      </c>
      <c r="N24" s="75">
        <v>5.08</v>
      </c>
      <c r="O24" s="76"/>
      <c r="P24" s="73"/>
      <c r="Q24" s="73"/>
      <c r="R24" s="73">
        <v>7</v>
      </c>
      <c r="S24" s="73">
        <v>14</v>
      </c>
      <c r="T24" s="73">
        <v>2</v>
      </c>
      <c r="U24" s="73"/>
      <c r="V24" s="73" t="s">
        <v>334</v>
      </c>
      <c r="W24" s="73" t="s">
        <v>343</v>
      </c>
      <c r="X24" s="73"/>
      <c r="Y24" s="73"/>
      <c r="Z24" s="76"/>
      <c r="AA24" s="78"/>
      <c r="AB24" s="79"/>
      <c r="AC24" s="79"/>
      <c r="AD24" s="80"/>
      <c r="AE24" s="81">
        <v>23</v>
      </c>
      <c r="AF24" s="81"/>
      <c r="AG24" s="81"/>
      <c r="AH24" s="81"/>
      <c r="AI24" s="81"/>
      <c r="AJ24" s="81"/>
      <c r="AK24" s="188"/>
      <c r="AL24" s="83"/>
      <c r="AM24" s="83" t="s">
        <v>334</v>
      </c>
      <c r="AN24" s="189"/>
      <c r="AO24" s="73"/>
      <c r="AP24" s="73"/>
      <c r="AQ24" s="73"/>
      <c r="AR24" s="79"/>
      <c r="AS24" s="79"/>
      <c r="AT24" s="79"/>
      <c r="AU24" s="84"/>
      <c r="AV24" s="84"/>
      <c r="AW24" s="111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5"/>
      <c r="BK24" s="35"/>
      <c r="BL24" s="118"/>
      <c r="BM24" s="116"/>
      <c r="BN24" s="181"/>
      <c r="BO24" s="39"/>
      <c r="BP24" s="39"/>
      <c r="BQ24" s="39"/>
      <c r="BR24" s="39"/>
      <c r="BS24" s="181"/>
      <c r="BT24" s="181"/>
      <c r="BU24" s="39"/>
      <c r="BV24" s="39"/>
      <c r="BW24" s="38"/>
      <c r="BX24" s="38"/>
      <c r="BY24" s="35"/>
      <c r="BZ24" s="36"/>
      <c r="CB24" s="38"/>
      <c r="CC24" s="38"/>
      <c r="CD24" s="35"/>
      <c r="CE24" s="36"/>
      <c r="CG24" s="38"/>
      <c r="CH24" s="38"/>
      <c r="CI24" s="35"/>
      <c r="CJ24" s="36"/>
      <c r="CL24" s="38"/>
      <c r="CM24" s="38"/>
      <c r="CN24" s="35"/>
      <c r="CO24" s="36"/>
      <c r="CQ24" s="38"/>
      <c r="CR24" s="38"/>
      <c r="CS24" s="35"/>
      <c r="CT24" s="36"/>
      <c r="CV24" s="38"/>
      <c r="CW24" s="38"/>
      <c r="CX24" s="35"/>
      <c r="CY24" s="36"/>
      <c r="DA24" s="38"/>
      <c r="DB24" s="38"/>
      <c r="DC24" s="35"/>
      <c r="DD24" s="36"/>
      <c r="DF24" s="38"/>
      <c r="DG24" s="38"/>
      <c r="DH24" s="35"/>
      <c r="DI24" s="36"/>
      <c r="DK24" s="38"/>
      <c r="DL24" s="38"/>
      <c r="DM24" s="35"/>
      <c r="DN24" s="36"/>
      <c r="DO24" s="40"/>
      <c r="DP24" s="38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5"/>
      <c r="EC24" s="36"/>
      <c r="EE24" s="38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5"/>
      <c r="ER24" s="36"/>
      <c r="EU24" s="51"/>
      <c r="EV24" s="306"/>
      <c r="EW24" s="304"/>
      <c r="EX24" s="182"/>
      <c r="EY24" s="300"/>
      <c r="EZ24" s="302"/>
      <c r="FA24" s="41"/>
      <c r="FB24" s="41"/>
    </row>
    <row r="25" spans="1:158 16384:16384" s="37" customFormat="1" ht="24" customHeight="1" thickBot="1" x14ac:dyDescent="0.3">
      <c r="A25" s="270"/>
      <c r="B25" s="272"/>
      <c r="C25" s="274"/>
      <c r="D25" s="276"/>
      <c r="E25" s="278"/>
      <c r="F25" s="280"/>
      <c r="G25" s="280"/>
      <c r="H25" s="282"/>
      <c r="I25" s="260"/>
      <c r="J25" s="85"/>
      <c r="K25" s="85"/>
      <c r="L25" s="85"/>
      <c r="M25" s="85"/>
      <c r="N25" s="85"/>
      <c r="O25" s="86"/>
      <c r="P25" s="87">
        <f>O24/24*P24</f>
        <v>0</v>
      </c>
      <c r="Q25" s="87">
        <f>O24/18*Q24</f>
        <v>0</v>
      </c>
      <c r="R25" s="87">
        <f>SUM(O24/18)*R24</f>
        <v>0</v>
      </c>
      <c r="S25" s="87">
        <f>SUM(O24/18)*S24</f>
        <v>0</v>
      </c>
      <c r="T25" s="88">
        <f>SUM(O24/18)*T24</f>
        <v>0</v>
      </c>
      <c r="U25" s="89">
        <f>SUM(17697*20%/18*U24)</f>
        <v>0</v>
      </c>
      <c r="V25" s="90"/>
      <c r="W25" s="86"/>
      <c r="X25" s="86"/>
      <c r="Y25" s="86">
        <f>SUM(17697*40%)/18*Y24</f>
        <v>0</v>
      </c>
      <c r="Z25" s="86">
        <f>SUM(K24*17697*Z24)</f>
        <v>0</v>
      </c>
      <c r="AA25" s="91">
        <f t="shared" ref="AA25" si="25">((P25+Q25+R25+S25+T25)/27*18)*AA24</f>
        <v>0</v>
      </c>
      <c r="AB25" s="92">
        <f t="shared" ref="AB25" si="26">(P25+Q25+R25+S25+T25+Z25+AA25+AD25+AE25+AF25+AG25+AH25+AI25+AK25)*25%</f>
        <v>0</v>
      </c>
      <c r="AC25" s="92">
        <f t="shared" ref="AC25" si="27">+(P25+Q25+R25+S25+T25+Z25+AA25+AD25+AE25+AF25+AG25+AH25+AI25+AK25)*10%</f>
        <v>0</v>
      </c>
      <c r="AD25" s="93">
        <f>SUM(O24/18)*AD24</f>
        <v>0</v>
      </c>
      <c r="AE25" s="94">
        <f>(O24/18*AE24)*30%</f>
        <v>0</v>
      </c>
      <c r="AF25" s="94">
        <f>(O24/18*AF24)*50%</f>
        <v>0</v>
      </c>
      <c r="AG25" s="94">
        <f>(O24/18*AG24)*40%</f>
        <v>0</v>
      </c>
      <c r="AH25" s="94">
        <f>(O24/18*AH24)*35%</f>
        <v>0</v>
      </c>
      <c r="AI25" s="94">
        <f>(O24/18*AI24)*30%</f>
        <v>0</v>
      </c>
      <c r="AJ25" s="94"/>
      <c r="AK25" s="100"/>
      <c r="AL25" s="93">
        <f>SUM(17697*20%/18*AL24)</f>
        <v>0</v>
      </c>
      <c r="AM25" s="93"/>
      <c r="AN25" s="190">
        <f t="shared" ref="AN25" si="28">+(P25+Q25+R25+S25+AA25+AD25+AE25+AF25+AG25+AH25+AI25+AK25+T25+Z25)*1.25-(P25+Q25+R25+S25+AA25+AD25+AE25+AF25+AG25+AH25+AI25+AK25+T25+Z25)</f>
        <v>0</v>
      </c>
      <c r="AO25" s="100"/>
      <c r="AP25" s="100"/>
      <c r="AQ25" s="100"/>
      <c r="AR25" s="92">
        <f>(AN25+AP25)*25%</f>
        <v>0</v>
      </c>
      <c r="AS25" s="92">
        <f>(AN25+AP25)*10%</f>
        <v>0</v>
      </c>
      <c r="AT25" s="97">
        <f>+P25+Q25+R25+S25+T25+U25+V25+W25+X25+Y25+Z25+AA25+AB25+AC25+AD25+AE25+AF25+AG25+AH25+AI25+AJ25+AK25+AL25+AM25+AN25+AO25+AP25+AQ25+AR25+AS25</f>
        <v>0</v>
      </c>
      <c r="AU25" s="98">
        <f t="shared" ref="AU25" si="29">+(P25+Q25+R25+S25+T25+AD25+Z25)+((P25+Q25+R25+S25+T25+AD25+Z25)*25%)</f>
        <v>0</v>
      </c>
      <c r="AV25" s="98">
        <f t="shared" ref="AV25" si="30">(AU25*1.25)-AU25</f>
        <v>0</v>
      </c>
      <c r="AW25" s="7"/>
      <c r="AX25" s="44">
        <f>AT25+AU25+AV25-AW25</f>
        <v>0</v>
      </c>
      <c r="AY25" s="44">
        <f t="shared" ref="AY25" si="31">AX25*10%</f>
        <v>0</v>
      </c>
      <c r="AZ25" s="44">
        <f t="shared" si="8"/>
        <v>-4250</v>
      </c>
      <c r="BA25" s="44">
        <f t="shared" ref="BA25" si="32">(AX25-AY25)*1%</f>
        <v>0</v>
      </c>
      <c r="BB25" s="44">
        <f t="shared" ref="BB25" si="33">SUM(AX25*1%)</f>
        <v>0</v>
      </c>
      <c r="BC25" s="45">
        <v>297.5</v>
      </c>
      <c r="BD25" s="46"/>
      <c r="BE25" s="46"/>
      <c r="BF25" s="46"/>
      <c r="BG25" s="44">
        <f t="shared" ref="BG25" si="34">SUM(AY25+AZ25+BA25+BC25+BD25+BE25+BF25+BB25)</f>
        <v>-3952.5</v>
      </c>
      <c r="BH25" s="44">
        <f>AX25-BG25</f>
        <v>3952.5</v>
      </c>
      <c r="BI25" s="44">
        <f t="shared" ref="BI25" si="35">(AX25-AY25)*3.5%</f>
        <v>0</v>
      </c>
      <c r="BJ25" s="47">
        <f t="shared" ref="BJ25" si="36">AX25*2%</f>
        <v>0</v>
      </c>
      <c r="BK25" s="119">
        <f t="shared" ref="BK25" si="37">+((AX25-AY25)*9.5%)-BI25</f>
        <v>0</v>
      </c>
      <c r="BL25" s="43"/>
      <c r="BM25" s="117">
        <f>+((P25+Q25+R25+S25+T25+Z25+AA25+AD25)+((P25+Q25+R25+S25+T25+Z25+AA25+AD25)*35%))+U25+V25+W25+X25+Y25+AU25+AV25-AW25</f>
        <v>0</v>
      </c>
      <c r="BN25" s="49">
        <f>+AY25</f>
        <v>0</v>
      </c>
      <c r="BO25" s="49">
        <f>+AZ25</f>
        <v>-4250</v>
      </c>
      <c r="BP25" s="49">
        <f>+BA25</f>
        <v>0</v>
      </c>
      <c r="BQ25" s="49">
        <f t="shared" ref="BQ25" si="38">+BB25</f>
        <v>0</v>
      </c>
      <c r="BR25" s="110">
        <f t="shared" si="0"/>
        <v>297.5</v>
      </c>
      <c r="BS25" s="49">
        <f t="shared" si="0"/>
        <v>0</v>
      </c>
      <c r="BT25" s="49">
        <f t="shared" si="0"/>
        <v>0</v>
      </c>
      <c r="BU25" s="49">
        <f t="shared" si="0"/>
        <v>0</v>
      </c>
      <c r="BV25" s="49">
        <f t="shared" ref="BV25" si="39">+BN25+BO25+BP25+BR25+BS25+BT25+BU25+BQ25</f>
        <v>-3952.5</v>
      </c>
      <c r="BW25" s="49">
        <f t="shared" ref="BW25" si="40">+BM25-BV25</f>
        <v>3952.5</v>
      </c>
      <c r="BX25" s="49">
        <f>SUM(BI25-CC25-CM25-CR25-CW25-DB25-DG25-DL25-CH25)</f>
        <v>0</v>
      </c>
      <c r="BY25" s="47">
        <f t="shared" ref="BY25:BZ25" si="41">SUM(BJ25-CD25-CI25-CN25-CS25-CX25-DC25-DH25-DM25)</f>
        <v>0</v>
      </c>
      <c r="BZ25" s="48">
        <f t="shared" si="41"/>
        <v>0</v>
      </c>
      <c r="CB25" s="49">
        <f t="shared" ref="CB25" si="42">(AE25*35%)+AE25</f>
        <v>0</v>
      </c>
      <c r="CC25" s="49">
        <f t="shared" ref="CC25" si="43">(CB25-(CB25*10%))*3.5%</f>
        <v>0</v>
      </c>
      <c r="CD25" s="47">
        <f t="shared" ref="CD25" si="44">CB25*2%</f>
        <v>0</v>
      </c>
      <c r="CE25" s="48">
        <f t="shared" ref="CE25" si="45">+((CB25-(CB25*10%))*9.5%)-CC25</f>
        <v>0</v>
      </c>
      <c r="CG25" s="49">
        <f t="shared" ref="CG25" si="46">((AF25+AG25+AH25+AI25)*35%)+(AF25+AG25+AH25+AI25)</f>
        <v>0</v>
      </c>
      <c r="CH25" s="49">
        <f t="shared" ref="CH25" si="47">(CG25-(CG25*10%))*3.5%</f>
        <v>0</v>
      </c>
      <c r="CI25" s="47">
        <f t="shared" ref="CI25" si="48">CG25*2%</f>
        <v>0</v>
      </c>
      <c r="CJ25" s="48">
        <f t="shared" ref="CJ25" si="49">+((CG25-(CG25*10%))*9.5%)-CH25</f>
        <v>0</v>
      </c>
      <c r="CL25" s="49">
        <f>+AJ25</f>
        <v>0</v>
      </c>
      <c r="CM25" s="49">
        <f>(AJ25-(AJ25*10%))*3.5%</f>
        <v>0</v>
      </c>
      <c r="CN25" s="47">
        <f t="shared" ref="CN25" si="50">CL25*2%</f>
        <v>0</v>
      </c>
      <c r="CO25" s="48">
        <f>+((AJ25-(AJ210*10%))*9.5%)-CM25</f>
        <v>0</v>
      </c>
      <c r="CQ25" s="49"/>
      <c r="CR25" s="49"/>
      <c r="CS25" s="47"/>
      <c r="CT25" s="48"/>
      <c r="CV25" s="49"/>
      <c r="CW25" s="49"/>
      <c r="CX25" s="47"/>
      <c r="CY25" s="48"/>
      <c r="DA25" s="49"/>
      <c r="DB25" s="49"/>
      <c r="DC25" s="47"/>
      <c r="DD25" s="48"/>
      <c r="DF25" s="49"/>
      <c r="DG25" s="49"/>
      <c r="DH25" s="47"/>
      <c r="DI25" s="48"/>
      <c r="DK25" s="49"/>
      <c r="DL25" s="49"/>
      <c r="DM25" s="47"/>
      <c r="DN25" s="48"/>
      <c r="DO25" s="50"/>
      <c r="DP25" s="49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U25" s="179"/>
      <c r="EV25" s="307"/>
      <c r="EW25" s="305"/>
      <c r="EX25" s="183"/>
      <c r="EY25" s="301"/>
      <c r="EZ25" s="303"/>
      <c r="FA25" s="184"/>
      <c r="FB25" s="184"/>
    </row>
    <row r="26" spans="1:158 16384:16384" s="37" customFormat="1" ht="24" customHeight="1" thickBot="1" x14ac:dyDescent="0.3">
      <c r="A26" s="269">
        <v>4</v>
      </c>
      <c r="B26" s="271" t="s">
        <v>94</v>
      </c>
      <c r="C26" s="273" t="s">
        <v>95</v>
      </c>
      <c r="D26" s="275" t="s">
        <v>96</v>
      </c>
      <c r="E26" s="277" t="s">
        <v>25</v>
      </c>
      <c r="F26" s="279" t="s">
        <v>97</v>
      </c>
      <c r="G26" s="279" t="s">
        <v>98</v>
      </c>
      <c r="H26" s="281" t="s">
        <v>382</v>
      </c>
      <c r="I26" s="259" t="s">
        <v>99</v>
      </c>
      <c r="J26" s="73"/>
      <c r="K26" s="73"/>
      <c r="L26" s="74"/>
      <c r="M26" s="83" t="s">
        <v>93</v>
      </c>
      <c r="N26" s="101">
        <v>4.9000000000000004</v>
      </c>
      <c r="O26" s="76"/>
      <c r="P26" s="73"/>
      <c r="Q26" s="73">
        <v>2</v>
      </c>
      <c r="R26" s="73">
        <v>7</v>
      </c>
      <c r="S26" s="73">
        <v>12</v>
      </c>
      <c r="T26" s="73">
        <v>2</v>
      </c>
      <c r="U26" s="73"/>
      <c r="V26" s="73" t="s">
        <v>331</v>
      </c>
      <c r="W26" s="73" t="s">
        <v>383</v>
      </c>
      <c r="X26" s="73"/>
      <c r="Y26" s="73"/>
      <c r="Z26" s="76"/>
      <c r="AA26" s="78"/>
      <c r="AB26" s="79"/>
      <c r="AC26" s="79"/>
      <c r="AD26" s="80"/>
      <c r="AE26" s="81">
        <v>23</v>
      </c>
      <c r="AF26" s="81"/>
      <c r="AG26" s="81"/>
      <c r="AH26" s="81"/>
      <c r="AI26" s="81"/>
      <c r="AJ26" s="81"/>
      <c r="AK26" s="188"/>
      <c r="AL26" s="83"/>
      <c r="AM26" s="83" t="s">
        <v>331</v>
      </c>
      <c r="AN26" s="189"/>
      <c r="AO26" s="73"/>
      <c r="AP26" s="73"/>
      <c r="AQ26" s="73"/>
      <c r="AR26" s="79"/>
      <c r="AS26" s="79"/>
      <c r="AT26" s="79"/>
      <c r="AU26" s="84"/>
      <c r="AV26" s="84"/>
      <c r="AW26" s="111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5"/>
      <c r="BK26" s="35"/>
      <c r="BL26" s="118"/>
      <c r="BM26" s="116"/>
      <c r="BN26" s="181"/>
      <c r="BO26" s="39"/>
      <c r="BP26" s="39"/>
      <c r="BQ26" s="39"/>
      <c r="BR26" s="39"/>
      <c r="BS26" s="181"/>
      <c r="BT26" s="181"/>
      <c r="BU26" s="39"/>
      <c r="BV26" s="39"/>
      <c r="BW26" s="38"/>
      <c r="BX26" s="38"/>
      <c r="BY26" s="35"/>
      <c r="BZ26" s="36"/>
      <c r="CB26" s="38"/>
      <c r="CC26" s="38"/>
      <c r="CD26" s="35"/>
      <c r="CE26" s="36"/>
      <c r="CG26" s="38"/>
      <c r="CH26" s="38"/>
      <c r="CI26" s="35"/>
      <c r="CJ26" s="36"/>
      <c r="CL26" s="38"/>
      <c r="CM26" s="38"/>
      <c r="CN26" s="35"/>
      <c r="CO26" s="36"/>
      <c r="CQ26" s="38"/>
      <c r="CR26" s="38"/>
      <c r="CS26" s="35"/>
      <c r="CT26" s="36"/>
      <c r="CV26" s="38"/>
      <c r="CW26" s="38"/>
      <c r="CX26" s="35"/>
      <c r="CY26" s="36"/>
      <c r="DA26" s="38"/>
      <c r="DB26" s="38"/>
      <c r="DC26" s="35"/>
      <c r="DD26" s="36"/>
      <c r="DF26" s="38"/>
      <c r="DG26" s="38"/>
      <c r="DH26" s="35"/>
      <c r="DI26" s="36"/>
      <c r="DK26" s="38"/>
      <c r="DL26" s="38"/>
      <c r="DM26" s="35"/>
      <c r="DN26" s="36"/>
      <c r="DO26" s="40"/>
      <c r="DP26" s="38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5"/>
      <c r="EC26" s="36"/>
      <c r="EE26" s="38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5"/>
      <c r="ER26" s="36"/>
      <c r="EU26" s="51"/>
      <c r="EV26" s="306"/>
      <c r="EW26" s="304"/>
      <c r="EX26" s="182"/>
      <c r="EY26" s="300"/>
      <c r="EZ26" s="302"/>
      <c r="FA26" s="41"/>
      <c r="FB26" s="41"/>
    </row>
    <row r="27" spans="1:158 16384:16384" s="37" customFormat="1" ht="24" customHeight="1" thickBot="1" x14ac:dyDescent="0.3">
      <c r="A27" s="270"/>
      <c r="B27" s="326"/>
      <c r="C27" s="327"/>
      <c r="D27" s="291"/>
      <c r="E27" s="328"/>
      <c r="F27" s="234"/>
      <c r="G27" s="234"/>
      <c r="H27" s="329"/>
      <c r="I27" s="232"/>
      <c r="J27" s="85"/>
      <c r="K27" s="85"/>
      <c r="L27" s="85"/>
      <c r="M27" s="85"/>
      <c r="N27" s="85"/>
      <c r="O27" s="86"/>
      <c r="P27" s="87">
        <f>O26/24*P26</f>
        <v>0</v>
      </c>
      <c r="Q27" s="87">
        <f>O26/18*Q26</f>
        <v>0</v>
      </c>
      <c r="R27" s="87">
        <f>SUM(O26/18)*R26</f>
        <v>0</v>
      </c>
      <c r="S27" s="87">
        <f>SUM(O26/18)*S26</f>
        <v>0</v>
      </c>
      <c r="T27" s="88">
        <f>SUM(O26/18)*T26</f>
        <v>0</v>
      </c>
      <c r="U27" s="89">
        <f>SUM(17697*20%/18*U26)</f>
        <v>0</v>
      </c>
      <c r="V27" s="90"/>
      <c r="W27" s="86"/>
      <c r="X27" s="86"/>
      <c r="Y27" s="86">
        <f>SUM(17697*40%)/18*Y26</f>
        <v>0</v>
      </c>
      <c r="Z27" s="86">
        <f>SUM(K26*17697*Z26)</f>
        <v>0</v>
      </c>
      <c r="AA27" s="91">
        <f t="shared" ref="AA27" si="51">((P27+Q27+R27+S27+T27)/27*18)*AA26</f>
        <v>0</v>
      </c>
      <c r="AB27" s="92">
        <f t="shared" ref="AB27" si="52">(P27+Q27+R27+S27+T27+Z27+AA27+AD27+AE27+AF27+AG27+AH27+AI27+AK27)*25%</f>
        <v>0</v>
      </c>
      <c r="AC27" s="92">
        <f t="shared" ref="AC27" si="53">+(P27+Q27+R27+S27+T27+Z27+AA27+AD27+AE27+AF27+AG27+AH27+AI27+AK27)*10%</f>
        <v>0</v>
      </c>
      <c r="AD27" s="93">
        <f>SUM(O26/18)*AD26</f>
        <v>0</v>
      </c>
      <c r="AE27" s="94">
        <f>(O26/18*AE26)*30%</f>
        <v>0</v>
      </c>
      <c r="AF27" s="94">
        <f>(O26/18*AF26)*50%</f>
        <v>0</v>
      </c>
      <c r="AG27" s="94">
        <f>(O26/18*AG26)*40%</f>
        <v>0</v>
      </c>
      <c r="AH27" s="94">
        <f>(O26/18*AH26)*35%</f>
        <v>0</v>
      </c>
      <c r="AI27" s="94">
        <f>(O26/18*AI26)*30%</f>
        <v>0</v>
      </c>
      <c r="AJ27" s="94"/>
      <c r="AK27" s="100"/>
      <c r="AL27" s="93">
        <f>SUM(17697*20%/18*AL26)</f>
        <v>0</v>
      </c>
      <c r="AM27" s="93"/>
      <c r="AN27" s="190">
        <f t="shared" ref="AN27" si="54">+(P27+Q27+R27+S27+AA27+AD27+AE27+AF27+AG27+AH27+AI27+AK27+T27+Z27)*1.25-(P27+Q27+R27+S27+AA27+AD27+AE27+AF27+AG27+AH27+AI27+AK27+T27+Z27)</f>
        <v>0</v>
      </c>
      <c r="AO27" s="100"/>
      <c r="AP27" s="100"/>
      <c r="AQ27" s="100"/>
      <c r="AR27" s="92">
        <f>(AN27+AP27)*25%</f>
        <v>0</v>
      </c>
      <c r="AS27" s="92">
        <f>(AN27+AP27)*10%</f>
        <v>0</v>
      </c>
      <c r="AT27" s="97">
        <f t="shared" ref="AT27" si="55">+P27+Q27+R27+S27+T27+U27+V27+W27+X27+Y27+Z27+AA27+AB27+AC27+AD27+AE27+AF27+AG27+AH27+AI27+AJ27+AK27+AL27+AM27+AN27+AO27+AP27+AQ27+AR27+AS27</f>
        <v>0</v>
      </c>
      <c r="AU27" s="98">
        <f t="shared" ref="AU27" si="56">+(P27+Q27+R27+S27+T27+AD27+Z27)+((P27+Q27+R27+S27+T27+AD27+Z27)*25%)</f>
        <v>0</v>
      </c>
      <c r="AV27" s="98">
        <f t="shared" ref="AV27" si="57">(AU27*1.25)-AU27</f>
        <v>0</v>
      </c>
      <c r="AW27" s="7"/>
      <c r="AX27" s="44">
        <f>AT27+AU27+AV27-AW27</f>
        <v>0</v>
      </c>
      <c r="AY27" s="44">
        <f t="shared" ref="AY27" si="58">AX27*10%</f>
        <v>0</v>
      </c>
      <c r="AZ27" s="44">
        <f t="shared" si="8"/>
        <v>-4250</v>
      </c>
      <c r="BA27" s="44">
        <f t="shared" ref="BA27" si="59">(AX27-AY27)*1%</f>
        <v>0</v>
      </c>
      <c r="BB27" s="44">
        <f t="shared" ref="BB27" si="60">SUM(AX27*1%)</f>
        <v>0</v>
      </c>
      <c r="BC27" s="45">
        <v>297.5</v>
      </c>
      <c r="BD27" s="46"/>
      <c r="BE27" s="46"/>
      <c r="BF27" s="46"/>
      <c r="BG27" s="44">
        <f t="shared" ref="BG27" si="61">SUM(AY27+AZ27+BA27+BC27+BD27+BE27+BF27+BB27)</f>
        <v>-3952.5</v>
      </c>
      <c r="BH27" s="44">
        <f>AX27-BG27</f>
        <v>3952.5</v>
      </c>
      <c r="BI27" s="44">
        <f t="shared" ref="BI27" si="62">(AX27-AY27)*3.5%</f>
        <v>0</v>
      </c>
      <c r="BJ27" s="47">
        <f t="shared" ref="BJ27" si="63">AX27*2%</f>
        <v>0</v>
      </c>
      <c r="BK27" s="119">
        <f t="shared" ref="BK27" si="64">+((AX27-AY27)*9.5%)-BI27</f>
        <v>0</v>
      </c>
      <c r="BL27" s="43"/>
      <c r="BM27" s="117">
        <f>+((P27+Q27+R27+S27+T27+Z27+AA27+AD27)+((P27+Q27+R27+S27+T27+Z27+AA27+AD27)*35%))+U27+V27+W27+X27+Y27+AU27+AV27-AW27</f>
        <v>0</v>
      </c>
      <c r="BN27" s="49">
        <f>+AY27</f>
        <v>0</v>
      </c>
      <c r="BO27" s="49">
        <f>+AZ27</f>
        <v>-4250</v>
      </c>
      <c r="BP27" s="49">
        <f>+BA27</f>
        <v>0</v>
      </c>
      <c r="BQ27" s="49">
        <f t="shared" ref="BQ27" si="65">+BB27</f>
        <v>0</v>
      </c>
      <c r="BR27" s="110">
        <f t="shared" si="0"/>
        <v>297.5</v>
      </c>
      <c r="BS27" s="49">
        <f t="shared" si="0"/>
        <v>0</v>
      </c>
      <c r="BT27" s="49">
        <f t="shared" si="0"/>
        <v>0</v>
      </c>
      <c r="BU27" s="49">
        <f t="shared" si="0"/>
        <v>0</v>
      </c>
      <c r="BV27" s="49">
        <f t="shared" ref="BV27" si="66">+BN27+BO27+BP27+BR27+BS27+BT27+BU27+BQ27</f>
        <v>-3952.5</v>
      </c>
      <c r="BW27" s="49">
        <f t="shared" ref="BW27" si="67">+BM27-BV27</f>
        <v>3952.5</v>
      </c>
      <c r="BX27" s="49">
        <f t="shared" ref="BX27" si="68">SUM(BI27-CC27-CM27-CR27-CW27-DB27-DG27-DL27-CH27)</f>
        <v>0</v>
      </c>
      <c r="BY27" s="47">
        <f t="shared" ref="BY27:BZ27" si="69">SUM(BJ27-CD27-CI27-CN27-CS27-CX27-DC27-DH27-DM27)</f>
        <v>0</v>
      </c>
      <c r="BZ27" s="48">
        <f t="shared" si="69"/>
        <v>0</v>
      </c>
      <c r="CB27" s="49">
        <f t="shared" ref="CB27" si="70">(AE27*35%)+AE27</f>
        <v>0</v>
      </c>
      <c r="CC27" s="49">
        <f t="shared" ref="CC27" si="71">(CB27-(CB27*10%))*3.5%</f>
        <v>0</v>
      </c>
      <c r="CD27" s="47">
        <f t="shared" ref="CD27" si="72">CB27*2%</f>
        <v>0</v>
      </c>
      <c r="CE27" s="48">
        <f t="shared" ref="CE27" si="73">+((CB27-(CB27*10%))*9.5%)-CC27</f>
        <v>0</v>
      </c>
      <c r="CG27" s="49">
        <f t="shared" ref="CG27" si="74">((AF27+AG27+AH27+AI27)*35%)+(AF27+AG27+AH27+AI27)</f>
        <v>0</v>
      </c>
      <c r="CH27" s="49">
        <f t="shared" ref="CH27" si="75">(CG27-(CG27*10%))*3.5%</f>
        <v>0</v>
      </c>
      <c r="CI27" s="47">
        <f t="shared" ref="CI27" si="76">CG27*2%</f>
        <v>0</v>
      </c>
      <c r="CJ27" s="48">
        <f t="shared" ref="CJ27" si="77">+((CG27-(CG27*10%))*9.5%)-CH27</f>
        <v>0</v>
      </c>
      <c r="CL27" s="49">
        <f>+AJ27</f>
        <v>0</v>
      </c>
      <c r="CM27" s="49">
        <f>(AJ27-(AJ27*10%))*3.5%</f>
        <v>0</v>
      </c>
      <c r="CN27" s="47">
        <f t="shared" ref="CN27" si="78">CL27*2%</f>
        <v>0</v>
      </c>
      <c r="CO27" s="48">
        <f>+((AJ27-(AJ212*10%))*9.5%)-CM27</f>
        <v>0</v>
      </c>
      <c r="CQ27" s="49"/>
      <c r="CR27" s="49"/>
      <c r="CS27" s="47"/>
      <c r="CT27" s="48"/>
      <c r="CV27" s="49"/>
      <c r="CW27" s="49"/>
      <c r="CX27" s="47"/>
      <c r="CY27" s="48"/>
      <c r="DA27" s="49"/>
      <c r="DB27" s="49"/>
      <c r="DC27" s="47"/>
      <c r="DD27" s="48"/>
      <c r="DF27" s="49"/>
      <c r="DG27" s="49"/>
      <c r="DH27" s="47"/>
      <c r="DI27" s="48"/>
      <c r="DK27" s="49"/>
      <c r="DL27" s="49"/>
      <c r="DM27" s="47"/>
      <c r="DN27" s="48"/>
      <c r="DO27" s="50"/>
      <c r="DP27" s="49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U27" s="179"/>
      <c r="EV27" s="307"/>
      <c r="EW27" s="305"/>
      <c r="EX27" s="183"/>
      <c r="EY27" s="301"/>
      <c r="EZ27" s="303"/>
      <c r="FA27" s="184"/>
      <c r="FB27" s="184"/>
    </row>
    <row r="28" spans="1:158 16384:16384" s="37" customFormat="1" ht="24" customHeight="1" thickBot="1" x14ac:dyDescent="0.3">
      <c r="A28" s="269">
        <v>5</v>
      </c>
      <c r="B28" s="321" t="s">
        <v>100</v>
      </c>
      <c r="C28" s="322" t="s">
        <v>101</v>
      </c>
      <c r="D28" s="323" t="s">
        <v>493</v>
      </c>
      <c r="E28" s="323" t="s">
        <v>25</v>
      </c>
      <c r="F28" s="320" t="s">
        <v>102</v>
      </c>
      <c r="G28" s="320" t="s">
        <v>103</v>
      </c>
      <c r="H28" s="320" t="s">
        <v>384</v>
      </c>
      <c r="I28" s="251" t="s">
        <v>375</v>
      </c>
      <c r="J28" s="73"/>
      <c r="K28" s="73"/>
      <c r="L28" s="74"/>
      <c r="M28" s="73" t="s">
        <v>79</v>
      </c>
      <c r="N28" s="75">
        <v>5.2</v>
      </c>
      <c r="O28" s="76"/>
      <c r="P28" s="73"/>
      <c r="Q28" s="73"/>
      <c r="R28" s="73"/>
      <c r="S28" s="73">
        <v>18</v>
      </c>
      <c r="T28" s="73"/>
      <c r="U28" s="73">
        <v>18</v>
      </c>
      <c r="V28" s="73"/>
      <c r="W28" s="73"/>
      <c r="X28" s="73"/>
      <c r="Y28" s="73"/>
      <c r="Z28" s="76"/>
      <c r="AA28" s="78"/>
      <c r="AB28" s="79"/>
      <c r="AC28" s="79"/>
      <c r="AD28" s="80"/>
      <c r="AE28" s="81">
        <v>18</v>
      </c>
      <c r="AF28" s="81"/>
      <c r="AG28" s="81"/>
      <c r="AH28" s="81"/>
      <c r="AI28" s="81"/>
      <c r="AJ28" s="81"/>
      <c r="AK28" s="188"/>
      <c r="AL28" s="83">
        <v>18</v>
      </c>
      <c r="AM28" s="83"/>
      <c r="AN28" s="189"/>
      <c r="AO28" s="73"/>
      <c r="AP28" s="73"/>
      <c r="AQ28" s="73"/>
      <c r="AR28" s="79"/>
      <c r="AS28" s="79"/>
      <c r="AT28" s="79"/>
      <c r="AU28" s="84"/>
      <c r="AV28" s="84"/>
      <c r="AW28" s="111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5"/>
      <c r="BK28" s="35"/>
      <c r="BL28" s="118"/>
      <c r="BM28" s="116"/>
      <c r="BN28" s="181"/>
      <c r="BO28" s="39"/>
      <c r="BP28" s="39"/>
      <c r="BQ28" s="39"/>
      <c r="BR28" s="39"/>
      <c r="BS28" s="181"/>
      <c r="BT28" s="181"/>
      <c r="BU28" s="39"/>
      <c r="BV28" s="39"/>
      <c r="BW28" s="38"/>
      <c r="BX28" s="38"/>
      <c r="BY28" s="35"/>
      <c r="BZ28" s="36"/>
      <c r="CB28" s="38"/>
      <c r="CC28" s="38"/>
      <c r="CD28" s="35"/>
      <c r="CE28" s="36"/>
      <c r="CG28" s="38"/>
      <c r="CH28" s="38"/>
      <c r="CI28" s="35"/>
      <c r="CJ28" s="36"/>
      <c r="CL28" s="38"/>
      <c r="CM28" s="38"/>
      <c r="CN28" s="35"/>
      <c r="CO28" s="36"/>
      <c r="CQ28" s="38"/>
      <c r="CR28" s="38"/>
      <c r="CS28" s="35"/>
      <c r="CT28" s="36"/>
      <c r="CV28" s="38"/>
      <c r="CW28" s="38"/>
      <c r="CX28" s="35"/>
      <c r="CY28" s="36"/>
      <c r="DA28" s="38"/>
      <c r="DB28" s="38"/>
      <c r="DC28" s="35"/>
      <c r="DD28" s="36"/>
      <c r="DF28" s="38"/>
      <c r="DG28" s="38"/>
      <c r="DH28" s="35"/>
      <c r="DI28" s="36"/>
      <c r="DK28" s="38"/>
      <c r="DL28" s="38"/>
      <c r="DM28" s="35"/>
      <c r="DN28" s="36"/>
      <c r="DO28" s="40"/>
      <c r="DP28" s="38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5"/>
      <c r="EC28" s="36"/>
      <c r="EE28" s="38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5"/>
      <c r="ER28" s="36"/>
      <c r="EU28" s="51"/>
      <c r="EV28" s="306"/>
      <c r="EW28" s="304"/>
      <c r="EX28" s="182"/>
      <c r="EY28" s="300"/>
      <c r="EZ28" s="302"/>
      <c r="FA28" s="41"/>
      <c r="FB28" s="41"/>
    </row>
    <row r="29" spans="1:158 16384:16384" s="37" customFormat="1" ht="24" customHeight="1" thickBot="1" x14ac:dyDescent="0.3">
      <c r="A29" s="270"/>
      <c r="B29" s="321"/>
      <c r="C29" s="322"/>
      <c r="D29" s="323"/>
      <c r="E29" s="323"/>
      <c r="F29" s="320"/>
      <c r="G29" s="320"/>
      <c r="H29" s="320"/>
      <c r="I29" s="251"/>
      <c r="J29" s="85"/>
      <c r="K29" s="85"/>
      <c r="L29" s="85"/>
      <c r="M29" s="85"/>
      <c r="N29" s="85"/>
      <c r="O29" s="76"/>
      <c r="P29" s="87">
        <f>O28/24*P28</f>
        <v>0</v>
      </c>
      <c r="Q29" s="87">
        <f>O28/18*Q28</f>
        <v>0</v>
      </c>
      <c r="R29" s="87">
        <f>SUM(O28/18)*R28</f>
        <v>0</v>
      </c>
      <c r="S29" s="87">
        <f>SUM(O28/18)*S28</f>
        <v>0</v>
      </c>
      <c r="T29" s="88">
        <f>SUM(O28/18)*T28</f>
        <v>0</v>
      </c>
      <c r="U29" s="89"/>
      <c r="V29" s="86"/>
      <c r="W29" s="85"/>
      <c r="X29" s="86"/>
      <c r="Y29" s="86"/>
      <c r="Z29" s="86">
        <f>SUM(K28*17697*Z28)</f>
        <v>0</v>
      </c>
      <c r="AA29" s="91">
        <f t="shared" ref="AA29" si="79">((P29+Q29+R29+S29+T29)/27*18)*AA28</f>
        <v>0</v>
      </c>
      <c r="AB29" s="92">
        <f t="shared" ref="AB29" si="80">(P29+Q29+R29+S29+T29+Z29+AA29+AD29+AE29+AF29+AG29+AH29+AI29+AK29)*25%</f>
        <v>0</v>
      </c>
      <c r="AC29" s="92">
        <f t="shared" ref="AC29" si="81">+(P29+Q29+R29+S29+T29+Z29+AA29+AD29+AE29+AF29+AG29+AH29+AI29+AK29)*10%</f>
        <v>0</v>
      </c>
      <c r="AD29" s="93">
        <f>SUM(O28/18)*AD28</f>
        <v>0</v>
      </c>
      <c r="AE29" s="94">
        <f>(O28/18*AE28)*30%</f>
        <v>0</v>
      </c>
      <c r="AF29" s="94">
        <f>(O28/18*AF28)*50%</f>
        <v>0</v>
      </c>
      <c r="AG29" s="94">
        <f>(O28/18*AG28)*40%</f>
        <v>0</v>
      </c>
      <c r="AH29" s="94">
        <f>(O28/18*AH28)*35%</f>
        <v>0</v>
      </c>
      <c r="AI29" s="94">
        <f>(O28/18*AI28)*30%</f>
        <v>0</v>
      </c>
      <c r="AJ29" s="94"/>
      <c r="AK29" s="100"/>
      <c r="AL29" s="93"/>
      <c r="AM29" s="93"/>
      <c r="AN29" s="190">
        <f t="shared" ref="AN29" si="82">+(P29+Q29+R29+S29+AA29+AD29+AE29+AF29+AG29+AH29+AI29+AK29+T29+Z29)*1.25-(P29+Q29+R29+S29+AA29+AD29+AE29+AF29+AG29+AH29+AI29+AK29+T29+Z29)</f>
        <v>0</v>
      </c>
      <c r="AO29" s="100"/>
      <c r="AP29" s="100"/>
      <c r="AQ29" s="100"/>
      <c r="AR29" s="92">
        <f>(AN29+AP29)*25%</f>
        <v>0</v>
      </c>
      <c r="AS29" s="92">
        <f>(AN29+AP29)*10%</f>
        <v>0</v>
      </c>
      <c r="AT29" s="97">
        <f t="shared" ref="AT29" si="83">+P29+Q29+R29+S29+T29+U29+V29+W29+X29+Y29+Z29+AA29+AB29+AC29+AD29+AE29+AF29+AG29+AH29+AI29+AJ29+AK29+AL29+AM29+AN29+AO29+AP29+AQ29+AR29+AS29</f>
        <v>0</v>
      </c>
      <c r="AU29" s="98">
        <f t="shared" ref="AU29" si="84">+(P29+Q29+R29+S29+T29+AD29+Z29)+((P29+Q29+R29+S29+T29+AD29+Z29)*25%)</f>
        <v>0</v>
      </c>
      <c r="AV29" s="98">
        <f t="shared" ref="AV29" si="85">(AU29*1.25)-AU29</f>
        <v>0</v>
      </c>
      <c r="AW29" s="7"/>
      <c r="AX29" s="44">
        <f>AT29+AU29+AV29-AW29</f>
        <v>0</v>
      </c>
      <c r="AY29" s="44"/>
      <c r="AZ29" s="44">
        <f t="shared" si="8"/>
        <v>-4250</v>
      </c>
      <c r="BA29" s="44">
        <f t="shared" ref="BA29" si="86">(AX29-AY29)*1%</f>
        <v>0</v>
      </c>
      <c r="BB29" s="44"/>
      <c r="BC29" s="45">
        <v>297.5</v>
      </c>
      <c r="BD29" s="46"/>
      <c r="BE29" s="46"/>
      <c r="BF29" s="46"/>
      <c r="BG29" s="44">
        <f t="shared" ref="BG29" si="87">SUM(AY29+AZ29+BA29+BC29+BD29+BE29+BF29+BB29)</f>
        <v>-3952.5</v>
      </c>
      <c r="BH29" s="44">
        <f>AX29-BG29</f>
        <v>3952.5</v>
      </c>
      <c r="BI29" s="44"/>
      <c r="BJ29" s="47"/>
      <c r="BK29" s="119">
        <f t="shared" ref="BK29" si="88">+((AX29-AY29)*9.5%)-BI29</f>
        <v>0</v>
      </c>
      <c r="BL29" s="43"/>
      <c r="BM29" s="117">
        <f>+((P29+Q29+R29+S29+T29+Z29+AA29+AD29)+((P29+Q29+R29+S29+T29+Z29+AA29+AD29)*35%))+U29+V29+W29+X29+Y29+AU29+AV29-AW29</f>
        <v>0</v>
      </c>
      <c r="BN29" s="49">
        <f>+AY29</f>
        <v>0</v>
      </c>
      <c r="BO29" s="49">
        <f>+AZ29</f>
        <v>-4250</v>
      </c>
      <c r="BP29" s="49">
        <f>+BA29</f>
        <v>0</v>
      </c>
      <c r="BQ29" s="49">
        <f t="shared" ref="BQ29" si="89">+BB29</f>
        <v>0</v>
      </c>
      <c r="BR29" s="110">
        <f t="shared" si="0"/>
        <v>297.5</v>
      </c>
      <c r="BS29" s="49">
        <f t="shared" si="0"/>
        <v>0</v>
      </c>
      <c r="BT29" s="49">
        <f t="shared" si="0"/>
        <v>0</v>
      </c>
      <c r="BU29" s="49">
        <f t="shared" si="0"/>
        <v>0</v>
      </c>
      <c r="BV29" s="49">
        <f t="shared" ref="BV29" si="90">+BN29+BO29+BP29+BR29+BS29+BT29+BU29+BQ29</f>
        <v>-3952.5</v>
      </c>
      <c r="BW29" s="49">
        <f t="shared" ref="BW29" si="91">+BM29-BV29</f>
        <v>3952.5</v>
      </c>
      <c r="BX29" s="49">
        <f t="shared" ref="BX29" si="92">SUM(BI29-CC29-CM29-CR29-CW29-DB29-DG29-DL29-CH29)</f>
        <v>0</v>
      </c>
      <c r="BY29" s="47">
        <f t="shared" ref="BY29:BZ29" si="93">SUM(BJ29-CD29-CI29-CN29-CS29-CX29-DC29-DH29-DM29)</f>
        <v>0</v>
      </c>
      <c r="BZ29" s="48">
        <f t="shared" si="93"/>
        <v>0</v>
      </c>
      <c r="CB29" s="49">
        <f t="shared" ref="CB29" si="94">(AE29*35%)+AE29</f>
        <v>0</v>
      </c>
      <c r="CC29" s="49"/>
      <c r="CD29" s="47"/>
      <c r="CE29" s="48">
        <f t="shared" ref="CE29" si="95">+((CB29-(CB29*10%))*9.5%)-CC29</f>
        <v>0</v>
      </c>
      <c r="CG29" s="49">
        <f t="shared" ref="CG29" si="96">((AF29+AG29+AH29+AI29)*35%)+(AF29+AG29+AH29+AI29)</f>
        <v>0</v>
      </c>
      <c r="CH29" s="49"/>
      <c r="CI29" s="47"/>
      <c r="CJ29" s="48">
        <f t="shared" ref="CJ29" si="97">+((CG29-(CG29*10%))*9.5%)-CH29</f>
        <v>0</v>
      </c>
      <c r="CL29" s="49">
        <f>+AJ29</f>
        <v>0</v>
      </c>
      <c r="CM29" s="49"/>
      <c r="CN29" s="47"/>
      <c r="CO29" s="48">
        <f>+((AJ29-(AJ214*10%))*9.5%)-CM29</f>
        <v>0</v>
      </c>
      <c r="CQ29" s="49"/>
      <c r="CR29" s="49"/>
      <c r="CS29" s="47"/>
      <c r="CT29" s="48"/>
      <c r="CV29" s="49"/>
      <c r="CW29" s="49"/>
      <c r="CX29" s="47"/>
      <c r="CY29" s="48"/>
      <c r="DA29" s="49"/>
      <c r="DB29" s="49"/>
      <c r="DC29" s="47"/>
      <c r="DD29" s="48"/>
      <c r="DF29" s="49"/>
      <c r="DG29" s="49"/>
      <c r="DH29" s="47"/>
      <c r="DI29" s="48"/>
      <c r="DK29" s="49"/>
      <c r="DL29" s="49"/>
      <c r="DM29" s="47"/>
      <c r="DN29" s="48"/>
      <c r="DO29" s="50"/>
      <c r="DP29" s="49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U29" s="179"/>
      <c r="EV29" s="307"/>
      <c r="EW29" s="305"/>
      <c r="EX29" s="183"/>
      <c r="EY29" s="301"/>
      <c r="EZ29" s="303"/>
      <c r="FA29" s="184"/>
      <c r="FB29" s="184"/>
    </row>
    <row r="30" spans="1:158 16384:16384" s="37" customFormat="1" ht="24" customHeight="1" thickBot="1" x14ac:dyDescent="0.3">
      <c r="A30" s="269">
        <v>6</v>
      </c>
      <c r="B30" s="198" t="s">
        <v>105</v>
      </c>
      <c r="C30" s="293" t="s">
        <v>106</v>
      </c>
      <c r="D30" s="198" t="s">
        <v>386</v>
      </c>
      <c r="E30" s="308" t="s">
        <v>25</v>
      </c>
      <c r="F30" s="198" t="s">
        <v>107</v>
      </c>
      <c r="G30" s="198" t="s">
        <v>108</v>
      </c>
      <c r="H30" s="308" t="s">
        <v>385</v>
      </c>
      <c r="I30" s="198" t="s">
        <v>109</v>
      </c>
      <c r="J30" s="83" t="s">
        <v>110</v>
      </c>
      <c r="K30" s="83">
        <v>5.74</v>
      </c>
      <c r="L30" s="102" t="s">
        <v>8</v>
      </c>
      <c r="M30" s="73" t="s">
        <v>79</v>
      </c>
      <c r="N30" s="75">
        <v>5.12</v>
      </c>
      <c r="O30" s="76"/>
      <c r="P30" s="73"/>
      <c r="Q30" s="73"/>
      <c r="R30" s="73"/>
      <c r="S30" s="73">
        <v>9</v>
      </c>
      <c r="T30" s="73"/>
      <c r="U30" s="73"/>
      <c r="V30" s="73"/>
      <c r="W30" s="73"/>
      <c r="X30" s="73"/>
      <c r="Y30" s="73"/>
      <c r="Z30" s="76">
        <v>1</v>
      </c>
      <c r="AA30" s="78"/>
      <c r="AB30" s="79"/>
      <c r="AC30" s="79"/>
      <c r="AD30" s="80"/>
      <c r="AE30" s="81">
        <v>9</v>
      </c>
      <c r="AF30" s="81"/>
      <c r="AG30" s="81"/>
      <c r="AH30" s="81"/>
      <c r="AI30" s="81"/>
      <c r="AJ30" s="81"/>
      <c r="AK30" s="188"/>
      <c r="AL30" s="83"/>
      <c r="AM30" s="83"/>
      <c r="AN30" s="189"/>
      <c r="AO30" s="73"/>
      <c r="AP30" s="73"/>
      <c r="AQ30" s="73"/>
      <c r="AR30" s="79"/>
      <c r="AS30" s="79"/>
      <c r="AT30" s="79"/>
      <c r="AU30" s="84"/>
      <c r="AV30" s="84"/>
      <c r="AW30" s="111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5"/>
      <c r="BK30" s="35"/>
      <c r="BL30" s="118"/>
      <c r="BM30" s="116"/>
      <c r="BN30" s="181"/>
      <c r="BO30" s="39"/>
      <c r="BP30" s="39"/>
      <c r="BQ30" s="39"/>
      <c r="BR30" s="39"/>
      <c r="BS30" s="181"/>
      <c r="BT30" s="181"/>
      <c r="BU30" s="39"/>
      <c r="BV30" s="39"/>
      <c r="BW30" s="38"/>
      <c r="BX30" s="38"/>
      <c r="BY30" s="35"/>
      <c r="BZ30" s="36"/>
      <c r="CB30" s="38"/>
      <c r="CC30" s="38"/>
      <c r="CD30" s="35"/>
      <c r="CE30" s="36"/>
      <c r="CG30" s="38"/>
      <c r="CH30" s="38"/>
      <c r="CI30" s="35"/>
      <c r="CJ30" s="36"/>
      <c r="CL30" s="38"/>
      <c r="CM30" s="38"/>
      <c r="CN30" s="35"/>
      <c r="CO30" s="36"/>
      <c r="CQ30" s="38"/>
      <c r="CR30" s="38"/>
      <c r="CS30" s="35"/>
      <c r="CT30" s="36"/>
      <c r="CV30" s="38"/>
      <c r="CW30" s="38"/>
      <c r="CX30" s="35"/>
      <c r="CY30" s="36"/>
      <c r="DA30" s="38"/>
      <c r="DB30" s="38"/>
      <c r="DC30" s="35"/>
      <c r="DD30" s="36"/>
      <c r="DF30" s="38"/>
      <c r="DG30" s="38"/>
      <c r="DH30" s="35"/>
      <c r="DI30" s="36"/>
      <c r="DK30" s="38"/>
      <c r="DL30" s="38"/>
      <c r="DM30" s="35"/>
      <c r="DN30" s="36"/>
      <c r="DO30" s="40"/>
      <c r="DP30" s="38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5"/>
      <c r="EC30" s="36"/>
      <c r="EE30" s="38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5"/>
      <c r="ER30" s="36"/>
      <c r="EU30" s="51"/>
      <c r="EV30" s="306"/>
      <c r="EW30" s="304"/>
      <c r="EX30" s="182"/>
      <c r="EY30" s="300"/>
      <c r="EZ30" s="302"/>
      <c r="FA30" s="41"/>
      <c r="FB30" s="41"/>
    </row>
    <row r="31" spans="1:158 16384:16384" s="37" customFormat="1" ht="24" customHeight="1" thickBot="1" x14ac:dyDescent="0.3">
      <c r="A31" s="270"/>
      <c r="B31" s="199"/>
      <c r="C31" s="294"/>
      <c r="D31" s="199"/>
      <c r="E31" s="309"/>
      <c r="F31" s="199"/>
      <c r="G31" s="199"/>
      <c r="H31" s="309"/>
      <c r="I31" s="199"/>
      <c r="J31" s="85"/>
      <c r="K31" s="85"/>
      <c r="L31" s="85"/>
      <c r="M31" s="85"/>
      <c r="N31" s="85"/>
      <c r="O31" s="87"/>
      <c r="P31" s="87">
        <f t="shared" ref="P31" si="98">O30/24*P30</f>
        <v>0</v>
      </c>
      <c r="Q31" s="87">
        <f t="shared" ref="Q31" si="99">O30/18*Q30</f>
        <v>0</v>
      </c>
      <c r="R31" s="87">
        <f t="shared" ref="R31" si="100">SUM(O30/18)*R30</f>
        <v>0</v>
      </c>
      <c r="S31" s="87">
        <f t="shared" ref="S31" si="101">SUM(O30/18)*S30</f>
        <v>0</v>
      </c>
      <c r="T31" s="88">
        <f t="shared" ref="T31" si="102">SUM(O30/18)*T30</f>
        <v>0</v>
      </c>
      <c r="U31" s="89">
        <f t="shared" ref="U31" si="103">SUM(17697*20%/18*U30)</f>
        <v>0</v>
      </c>
      <c r="V31" s="86"/>
      <c r="W31" s="85"/>
      <c r="X31" s="86"/>
      <c r="Y31" s="86"/>
      <c r="Z31" s="86"/>
      <c r="AA31" s="91"/>
      <c r="AB31" s="92"/>
      <c r="AC31" s="92"/>
      <c r="AD31" s="93">
        <f t="shared" ref="AD31" si="104">SUM(O30/18)*AD30</f>
        <v>0</v>
      </c>
      <c r="AE31" s="94">
        <f>(O30/18*AE30)*30%</f>
        <v>0</v>
      </c>
      <c r="AF31" s="94">
        <f>(O30/18*AF30)*50%</f>
        <v>0</v>
      </c>
      <c r="AG31" s="94">
        <f>(O30/18*AG30)*40%</f>
        <v>0</v>
      </c>
      <c r="AH31" s="94">
        <f>(O30/18*AH30)*35%</f>
        <v>0</v>
      </c>
      <c r="AI31" s="94">
        <f>(O30/18*AI30)*30%</f>
        <v>0</v>
      </c>
      <c r="AJ31" s="94"/>
      <c r="AK31" s="100"/>
      <c r="AL31" s="93">
        <f t="shared" ref="AL31" si="105">SUM(17697*20%/18*AL30)</f>
        <v>0</v>
      </c>
      <c r="AM31" s="93"/>
      <c r="AN31" s="190">
        <f t="shared" ref="AN31" si="106">+(P31+Q31+R31+S31+AA31+AD31+AE31+AF31+AG31+AH31+AI31+AK31+T31+Z31)*1.25-(P31+Q31+R31+S31+AA31+AD31+AE31+AF31+AG31+AH31+AI31+AK31+T31+Z31)</f>
        <v>0</v>
      </c>
      <c r="AO31" s="100"/>
      <c r="AP31" s="100"/>
      <c r="AQ31" s="100"/>
      <c r="AR31" s="92">
        <f>(AN31+AP31)*25%</f>
        <v>0</v>
      </c>
      <c r="AS31" s="92">
        <f>(AN31+AP31)*10%</f>
        <v>0</v>
      </c>
      <c r="AT31" s="97">
        <f t="shared" ref="AT31" si="107">+P31+Q31+R31+S31+T31+U31+V31+W31+X31+Y31+Z31+AA31+AB31+AC31+AD31+AE31+AF31+AG31+AH31+AI31+AJ31+AK31+AL31+AM31+AN31+AO31+AP31+AQ31+AR31+AS31</f>
        <v>0</v>
      </c>
      <c r="AU31" s="98">
        <f t="shared" ref="AU31" si="108">+(P31+Q31+R31+S31+T31+AD31+Z31)+((P31+Q31+R31+S31+T31+AD31+Z31)*25%)</f>
        <v>0</v>
      </c>
      <c r="AV31" s="98">
        <f t="shared" ref="AV31" si="109">(AU31*1.25)-AU31</f>
        <v>0</v>
      </c>
      <c r="AW31" s="7"/>
      <c r="AX31" s="44">
        <f>AT31+AU31+AV31-AW31</f>
        <v>0</v>
      </c>
      <c r="AY31" s="44">
        <f t="shared" ref="AY31" si="110">AX31*10%</f>
        <v>0</v>
      </c>
      <c r="AZ31" s="44">
        <f t="shared" si="8"/>
        <v>-4250</v>
      </c>
      <c r="BA31" s="44">
        <f t="shared" ref="BA31" si="111">(AX31-AY31)*1%</f>
        <v>0</v>
      </c>
      <c r="BB31" s="44">
        <f t="shared" ref="BB31" si="112">SUM(AX31*1%)</f>
        <v>0</v>
      </c>
      <c r="BC31" s="45">
        <v>297.5</v>
      </c>
      <c r="BD31" s="46"/>
      <c r="BE31" s="46"/>
      <c r="BF31" s="46"/>
      <c r="BG31" s="44">
        <f t="shared" ref="BG31" si="113">SUM(AY31+AZ31+BA31+BC31+BD31+BE31+BF31+BB31)</f>
        <v>-3952.5</v>
      </c>
      <c r="BH31" s="44">
        <f t="shared" ref="BH31" si="114">AX31-BG31</f>
        <v>3952.5</v>
      </c>
      <c r="BI31" s="44">
        <f t="shared" ref="BI31" si="115">(AX31-AY31)*3.5%</f>
        <v>0</v>
      </c>
      <c r="BJ31" s="47">
        <f t="shared" ref="BJ31" si="116">AX31*2%</f>
        <v>0</v>
      </c>
      <c r="BK31" s="119">
        <f t="shared" ref="BK31" si="117">+((AX31-AY31)*9.5%)-BI31</f>
        <v>0</v>
      </c>
      <c r="BL31" s="43"/>
      <c r="BM31" s="117">
        <f>+((P31+Q31+R31+S31+T31+Z31+AA31+AD31)+((P31+Q31+R31+S31+T31+Z31+AA31+AD31)*35%))+U31+V31+W31+X31+Y31+AU31+AV31-AW31</f>
        <v>0</v>
      </c>
      <c r="BN31" s="49">
        <f>+AY31</f>
        <v>0</v>
      </c>
      <c r="BO31" s="49">
        <f>+AZ31</f>
        <v>-4250</v>
      </c>
      <c r="BP31" s="49">
        <f>+BA31</f>
        <v>0</v>
      </c>
      <c r="BQ31" s="49">
        <f t="shared" ref="BQ31" si="118">+BB31</f>
        <v>0</v>
      </c>
      <c r="BR31" s="110">
        <f t="shared" si="0"/>
        <v>297.5</v>
      </c>
      <c r="BS31" s="49">
        <f t="shared" si="0"/>
        <v>0</v>
      </c>
      <c r="BT31" s="49">
        <f t="shared" si="0"/>
        <v>0</v>
      </c>
      <c r="BU31" s="49">
        <f t="shared" si="0"/>
        <v>0</v>
      </c>
      <c r="BV31" s="49">
        <f t="shared" ref="BV31" si="119">+BN31+BO31+BP31+BR31+BS31+BT31+BU31+BQ31</f>
        <v>-3952.5</v>
      </c>
      <c r="BW31" s="49">
        <f t="shared" ref="BW31" si="120">+BM31-BV31</f>
        <v>3952.5</v>
      </c>
      <c r="BX31" s="49">
        <f t="shared" ref="BX31" si="121">SUM(BI31-CC31-CM31-CR31-CW31-DB31-DG31-DL31-CH31)</f>
        <v>0</v>
      </c>
      <c r="BY31" s="47">
        <f t="shared" ref="BY31:BZ31" si="122">SUM(BJ31-CD31-CI31-CN31-CS31-CX31-DC31-DH31-DM31)</f>
        <v>0</v>
      </c>
      <c r="BZ31" s="48">
        <f t="shared" si="122"/>
        <v>0</v>
      </c>
      <c r="CB31" s="49">
        <f t="shared" ref="CB31" si="123">(AE31*35%)+AE31</f>
        <v>0</v>
      </c>
      <c r="CC31" s="49">
        <f t="shared" ref="CC31" si="124">(CB31-(CB31*10%))*3.5%</f>
        <v>0</v>
      </c>
      <c r="CD31" s="47">
        <f t="shared" ref="CD31" si="125">CB31*2%</f>
        <v>0</v>
      </c>
      <c r="CE31" s="48">
        <f t="shared" ref="CE31" si="126">+((CB31-(CB31*10%))*9.5%)-CC31</f>
        <v>0</v>
      </c>
      <c r="CG31" s="49">
        <f t="shared" ref="CG31" si="127">((AF31+AG31+AH31+AI31)*35%)+(AF31+AG31+AH31+AI31)</f>
        <v>0</v>
      </c>
      <c r="CH31" s="49">
        <f t="shared" ref="CH31" si="128">(CG31-(CG31*10%))*3.5%</f>
        <v>0</v>
      </c>
      <c r="CI31" s="47">
        <f t="shared" ref="CI31" si="129">CG31*2%</f>
        <v>0</v>
      </c>
      <c r="CJ31" s="48">
        <f t="shared" ref="CJ31" si="130">+((CG31-(CG31*10%))*9.5%)-CH31</f>
        <v>0</v>
      </c>
      <c r="CL31" s="49">
        <f t="shared" ref="CL31" si="131">+AJ31</f>
        <v>0</v>
      </c>
      <c r="CM31" s="49">
        <f t="shared" ref="CM31" si="132">(AJ31-(AJ31*10%))*3.5%</f>
        <v>0</v>
      </c>
      <c r="CN31" s="47">
        <f t="shared" ref="CN31" si="133">CL31*2%</f>
        <v>0</v>
      </c>
      <c r="CO31" s="48">
        <f>+((AJ31-(AJ216*10%))*9.5%)-CM31</f>
        <v>0</v>
      </c>
      <c r="CQ31" s="49"/>
      <c r="CR31" s="49"/>
      <c r="CS31" s="47"/>
      <c r="CT31" s="48"/>
      <c r="CV31" s="49"/>
      <c r="CW31" s="49"/>
      <c r="CX31" s="47"/>
      <c r="CY31" s="48"/>
      <c r="DA31" s="49"/>
      <c r="DB31" s="49"/>
      <c r="DC31" s="47"/>
      <c r="DD31" s="48"/>
      <c r="DF31" s="49"/>
      <c r="DG31" s="49"/>
      <c r="DH31" s="47"/>
      <c r="DI31" s="48"/>
      <c r="DK31" s="49"/>
      <c r="DL31" s="49"/>
      <c r="DM31" s="47"/>
      <c r="DN31" s="48"/>
      <c r="DO31" s="50"/>
      <c r="DP31" s="49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U31" s="179"/>
      <c r="EV31" s="307"/>
      <c r="EW31" s="305"/>
      <c r="EX31" s="183"/>
      <c r="EY31" s="301"/>
      <c r="EZ31" s="303"/>
      <c r="FA31" s="184"/>
      <c r="FB31" s="184"/>
    </row>
    <row r="32" spans="1:158 16384:16384" s="37" customFormat="1" ht="19.5" customHeight="1" thickBot="1" x14ac:dyDescent="0.3">
      <c r="A32" s="269">
        <v>7</v>
      </c>
      <c r="B32" s="198" t="s">
        <v>111</v>
      </c>
      <c r="C32" s="324" t="s">
        <v>112</v>
      </c>
      <c r="D32" s="198" t="s">
        <v>113</v>
      </c>
      <c r="E32" s="308" t="s">
        <v>25</v>
      </c>
      <c r="F32" s="198" t="s">
        <v>114</v>
      </c>
      <c r="G32" s="198" t="s">
        <v>115</v>
      </c>
      <c r="H32" s="308" t="s">
        <v>387</v>
      </c>
      <c r="I32" s="308" t="s">
        <v>318</v>
      </c>
      <c r="J32" s="73"/>
      <c r="K32" s="73"/>
      <c r="L32" s="74"/>
      <c r="M32" s="73" t="s">
        <v>93</v>
      </c>
      <c r="N32" s="75">
        <v>4.79</v>
      </c>
      <c r="O32" s="76"/>
      <c r="P32" s="73"/>
      <c r="Q32" s="73">
        <v>2</v>
      </c>
      <c r="R32" s="73">
        <v>10</v>
      </c>
      <c r="S32" s="73">
        <v>12</v>
      </c>
      <c r="T32" s="73"/>
      <c r="U32" s="73">
        <v>24</v>
      </c>
      <c r="V32" s="73" t="s">
        <v>330</v>
      </c>
      <c r="W32" s="73"/>
      <c r="X32" s="73"/>
      <c r="Y32" s="73"/>
      <c r="Z32" s="76"/>
      <c r="AA32" s="78"/>
      <c r="AB32" s="79"/>
      <c r="AC32" s="79"/>
      <c r="AD32" s="80"/>
      <c r="AE32" s="81">
        <v>24</v>
      </c>
      <c r="AF32" s="81"/>
      <c r="AG32" s="81"/>
      <c r="AH32" s="81">
        <v>24</v>
      </c>
      <c r="AI32" s="81"/>
      <c r="AJ32" s="81"/>
      <c r="AK32" s="188"/>
      <c r="AL32" s="83">
        <v>24</v>
      </c>
      <c r="AM32" s="83" t="s">
        <v>330</v>
      </c>
      <c r="AN32" s="189"/>
      <c r="AO32" s="73"/>
      <c r="AP32" s="73"/>
      <c r="AQ32" s="73"/>
      <c r="AR32" s="79"/>
      <c r="AS32" s="79"/>
      <c r="AT32" s="79"/>
      <c r="AU32" s="84"/>
      <c r="AV32" s="84"/>
      <c r="AW32" s="111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5"/>
      <c r="BK32" s="35"/>
      <c r="BL32" s="118"/>
      <c r="BM32" s="116"/>
      <c r="BN32" s="181"/>
      <c r="BO32" s="39"/>
      <c r="BP32" s="39"/>
      <c r="BQ32" s="39"/>
      <c r="BR32" s="39"/>
      <c r="BS32" s="181"/>
      <c r="BT32" s="181"/>
      <c r="BU32" s="39"/>
      <c r="BV32" s="39"/>
      <c r="BW32" s="38"/>
      <c r="BX32" s="38"/>
      <c r="BY32" s="35"/>
      <c r="BZ32" s="36"/>
      <c r="CB32" s="38"/>
      <c r="CC32" s="38"/>
      <c r="CD32" s="35"/>
      <c r="CE32" s="36"/>
      <c r="CG32" s="38"/>
      <c r="CH32" s="38"/>
      <c r="CI32" s="35"/>
      <c r="CJ32" s="36"/>
      <c r="CL32" s="38"/>
      <c r="CM32" s="38"/>
      <c r="CN32" s="35"/>
      <c r="CO32" s="36"/>
      <c r="CQ32" s="38"/>
      <c r="CR32" s="38"/>
      <c r="CS32" s="35"/>
      <c r="CT32" s="36"/>
      <c r="CV32" s="38"/>
      <c r="CW32" s="38"/>
      <c r="CX32" s="35"/>
      <c r="CY32" s="36"/>
      <c r="DA32" s="38"/>
      <c r="DB32" s="38"/>
      <c r="DC32" s="35"/>
      <c r="DD32" s="36"/>
      <c r="DF32" s="38"/>
      <c r="DG32" s="38"/>
      <c r="DH32" s="35"/>
      <c r="DI32" s="36"/>
      <c r="DK32" s="38"/>
      <c r="DL32" s="38"/>
      <c r="DM32" s="35"/>
      <c r="DN32" s="36"/>
      <c r="DO32" s="40"/>
      <c r="DP32" s="38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5"/>
      <c r="EC32" s="36"/>
      <c r="EE32" s="38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5"/>
      <c r="ER32" s="36"/>
      <c r="EU32" s="51"/>
      <c r="EV32" s="306"/>
      <c r="EW32" s="304"/>
      <c r="EX32" s="182"/>
      <c r="EY32" s="300"/>
      <c r="EZ32" s="302"/>
      <c r="FA32" s="41"/>
      <c r="FB32" s="41"/>
    </row>
    <row r="33" spans="1:158" s="37" customFormat="1" ht="25.5" customHeight="1" thickBot="1" x14ac:dyDescent="0.3">
      <c r="A33" s="270"/>
      <c r="B33" s="199"/>
      <c r="C33" s="325"/>
      <c r="D33" s="199"/>
      <c r="E33" s="309"/>
      <c r="F33" s="199"/>
      <c r="G33" s="199"/>
      <c r="H33" s="309"/>
      <c r="I33" s="309"/>
      <c r="J33" s="85"/>
      <c r="K33" s="85"/>
      <c r="L33" s="85"/>
      <c r="M33" s="85"/>
      <c r="N33" s="85"/>
      <c r="O33" s="87"/>
      <c r="P33" s="87">
        <f t="shared" ref="P33" si="134">O32/24*P32</f>
        <v>0</v>
      </c>
      <c r="Q33" s="87">
        <f t="shared" ref="Q33" si="135">O32/18*Q32</f>
        <v>0</v>
      </c>
      <c r="R33" s="87">
        <f t="shared" ref="R33" si="136">SUM(O32/18)*R32</f>
        <v>0</v>
      </c>
      <c r="S33" s="87">
        <f t="shared" ref="S33" si="137">SUM(O32/18)*S32</f>
        <v>0</v>
      </c>
      <c r="T33" s="88">
        <f t="shared" ref="T33" si="138">SUM(O32/18)*T32</f>
        <v>0</v>
      </c>
      <c r="U33" s="89"/>
      <c r="V33" s="90"/>
      <c r="W33" s="85"/>
      <c r="X33" s="86"/>
      <c r="Y33" s="86">
        <f>SUM(17697*40%)/18*Y32</f>
        <v>0</v>
      </c>
      <c r="Z33" s="86">
        <f t="shared" ref="Z33" si="139">SUM(K32*17697*Z32)</f>
        <v>0</v>
      </c>
      <c r="AA33" s="91">
        <f t="shared" ref="AA33" si="140">((P33+Q33+R33+S33+T33)/27*18)*AA32</f>
        <v>0</v>
      </c>
      <c r="AB33" s="92">
        <f t="shared" ref="AB33" si="141">(P33+Q33+R33+S33+T33+Z33+AA33+AD33+AE33+AF33+AG33+AH33+AI33+AK33)*25%</f>
        <v>0</v>
      </c>
      <c r="AC33" s="92">
        <f t="shared" ref="AC33" si="142">+(P33+Q33+R33+S33+T33+Z33+AA33+AD33+AE33+AF33+AG33+AH33+AI33+AK33)*10%</f>
        <v>0</v>
      </c>
      <c r="AD33" s="93">
        <f t="shared" ref="AD33" si="143">SUM(O32/18)*AD32</f>
        <v>0</v>
      </c>
      <c r="AE33" s="94">
        <f>(O32/18*AE32)*30%</f>
        <v>0</v>
      </c>
      <c r="AF33" s="94">
        <f>(O32/18*AF32)*50%</f>
        <v>0</v>
      </c>
      <c r="AG33" s="94">
        <f>(O32/18*AG32)*40%</f>
        <v>0</v>
      </c>
      <c r="AH33" s="94">
        <f>(O32/18*AH32)*35%</f>
        <v>0</v>
      </c>
      <c r="AI33" s="94">
        <f>(O32/18*AI32)*30%</f>
        <v>0</v>
      </c>
      <c r="AJ33" s="94"/>
      <c r="AK33" s="100"/>
      <c r="AL33" s="93"/>
      <c r="AM33" s="93"/>
      <c r="AN33" s="190">
        <f t="shared" ref="AN33" si="144">+(P33+Q33+R33+S33+AA33+AD33+AE33+AF33+AG33+AH33+AI33+AK33+T33+Z33)*1.25-(P33+Q33+R33+S33+AA33+AD33+AE33+AF33+AG33+AH33+AI33+AK33+T33+Z33)</f>
        <v>0</v>
      </c>
      <c r="AO33" s="100"/>
      <c r="AP33" s="100"/>
      <c r="AQ33" s="100"/>
      <c r="AR33" s="92">
        <f>(AN33+AP33)*25%</f>
        <v>0</v>
      </c>
      <c r="AS33" s="92">
        <f>(AN33+AP33)*10%</f>
        <v>0</v>
      </c>
      <c r="AT33" s="97">
        <f t="shared" ref="AT33" si="145">+P33+Q33+R33+S33+T33+U33+V33+W33+X33+Y33+Z33+AA33+AB33+AC33+AD33+AE33+AF33+AG33+AH33+AI33+AJ33+AK33+AL33+AM33+AN33+AO33+AP33+AQ33+AR33+AS33</f>
        <v>0</v>
      </c>
      <c r="AU33" s="98">
        <f t="shared" ref="AU33" si="146">+(P33+Q33+R33+S33+T33+AD33+Z33)+((P33+Q33+R33+S33+T33+AD33+Z33)*25%)</f>
        <v>0</v>
      </c>
      <c r="AV33" s="98">
        <f t="shared" ref="AV33" si="147">(AU33*1.25)-AU33</f>
        <v>0</v>
      </c>
      <c r="AW33" s="7"/>
      <c r="AX33" s="44">
        <f>AT33+AU33+AV33-AW33</f>
        <v>0</v>
      </c>
      <c r="AY33" s="44">
        <f t="shared" ref="AY33" si="148">AX33*10%</f>
        <v>0</v>
      </c>
      <c r="AZ33" s="44">
        <f t="shared" ref="AZ33" si="149">((AX33-AY33)-42500)*10%</f>
        <v>-4250</v>
      </c>
      <c r="BA33" s="44">
        <f t="shared" ref="BA33" si="150">(AX33-AY33)*1%</f>
        <v>0</v>
      </c>
      <c r="BB33" s="44">
        <f t="shared" ref="BB33" si="151">SUM(AX33*1%)</f>
        <v>0</v>
      </c>
      <c r="BC33" s="45">
        <v>297.5</v>
      </c>
      <c r="BD33" s="46"/>
      <c r="BE33" s="46"/>
      <c r="BF33" s="46"/>
      <c r="BG33" s="44">
        <f t="shared" ref="BG33" si="152">SUM(AY33+AZ33+BA33+BC33+BD33+BE33+BF33+BB33)</f>
        <v>-3952.5</v>
      </c>
      <c r="BH33" s="44">
        <f t="shared" ref="BH33" si="153">AX33-BG33</f>
        <v>3952.5</v>
      </c>
      <c r="BI33" s="44">
        <f t="shared" ref="BI33" si="154">(AX33-AY33)*3.5%</f>
        <v>0</v>
      </c>
      <c r="BJ33" s="47">
        <v>6375</v>
      </c>
      <c r="BK33" s="119">
        <f t="shared" ref="BK33" si="155">+((AX33-AY33)*9.5%)-BI33</f>
        <v>0</v>
      </c>
      <c r="BL33" s="43"/>
      <c r="BM33" s="117">
        <f>+((P33+Q33+R33+S33+T33+Z33+AA33+AD33)+((P33+Q33+R33+S33+T33+Z33+AA33+AD33)*35%))+U33+V33+W33+X33+Y33+AU33+AV33-AW33</f>
        <v>0</v>
      </c>
      <c r="BN33" s="49">
        <f>+AY33</f>
        <v>0</v>
      </c>
      <c r="BO33" s="49">
        <f>+AZ33</f>
        <v>-4250</v>
      </c>
      <c r="BP33" s="49">
        <f>+BA33</f>
        <v>0</v>
      </c>
      <c r="BQ33" s="49">
        <f t="shared" ref="BQ33" si="156">+BB33</f>
        <v>0</v>
      </c>
      <c r="BR33" s="110">
        <f t="shared" si="0"/>
        <v>297.5</v>
      </c>
      <c r="BS33" s="49">
        <f t="shared" si="0"/>
        <v>0</v>
      </c>
      <c r="BT33" s="49">
        <f t="shared" si="0"/>
        <v>0</v>
      </c>
      <c r="BU33" s="49">
        <f t="shared" si="0"/>
        <v>0</v>
      </c>
      <c r="BV33" s="49">
        <f t="shared" ref="BV33" si="157">+BN33+BO33+BP33+BR33+BS33+BT33+BU33+BQ33</f>
        <v>-3952.5</v>
      </c>
      <c r="BW33" s="49">
        <f t="shared" ref="BW33" si="158">+BM33-BV33</f>
        <v>3952.5</v>
      </c>
      <c r="BX33" s="49">
        <f t="shared" ref="BX33" si="159">SUM(BI33-CC33-CM33-CR33-CW33-DB33-DG33-DL33-CH33)</f>
        <v>0</v>
      </c>
      <c r="BY33" s="47">
        <f t="shared" ref="BY33:BZ33" si="160">SUM(BJ33-CD33-CI33-CN33-CS33-CX33-DC33-DH33-DM33)</f>
        <v>6375</v>
      </c>
      <c r="BZ33" s="48">
        <f t="shared" si="160"/>
        <v>0</v>
      </c>
      <c r="CB33" s="49">
        <f t="shared" ref="CB33" si="161">(AE33*35%)+AE33</f>
        <v>0</v>
      </c>
      <c r="CC33" s="49">
        <f t="shared" ref="CC33" si="162">(CB33-(CB33*10%))*3.5%</f>
        <v>0</v>
      </c>
      <c r="CD33" s="47">
        <f t="shared" ref="CD33" si="163">CB33*2%</f>
        <v>0</v>
      </c>
      <c r="CE33" s="48">
        <f t="shared" ref="CE33" si="164">+((CB33-(CB33*10%))*9.5%)-CC33</f>
        <v>0</v>
      </c>
      <c r="CG33" s="49">
        <f t="shared" ref="CG33" si="165">((AF33+AG33+AH33+AI33)*35%)+(AF33+AG33+AH33+AI33)</f>
        <v>0</v>
      </c>
      <c r="CH33" s="49">
        <f t="shared" ref="CH33" si="166">(CG33-(CG33*10%))*3.5%</f>
        <v>0</v>
      </c>
      <c r="CI33" s="47">
        <f t="shared" ref="CI33" si="167">CG33*2%</f>
        <v>0</v>
      </c>
      <c r="CJ33" s="48">
        <f t="shared" ref="CJ33" si="168">+((CG33-(CG33*10%))*9.5%)-CH33</f>
        <v>0</v>
      </c>
      <c r="CL33" s="49">
        <f t="shared" ref="CL33" si="169">+AJ33</f>
        <v>0</v>
      </c>
      <c r="CM33" s="49">
        <f t="shared" ref="CM33" si="170">(AJ33-(AJ33*10%))*3.5%</f>
        <v>0</v>
      </c>
      <c r="CN33" s="47">
        <f t="shared" ref="CN33" si="171">CL33*2%</f>
        <v>0</v>
      </c>
      <c r="CO33" s="48">
        <f>+((AJ33-(AJ218*10%))*9.5%)-CM33</f>
        <v>0</v>
      </c>
      <c r="CQ33" s="49"/>
      <c r="CR33" s="49"/>
      <c r="CS33" s="47"/>
      <c r="CT33" s="48"/>
      <c r="CV33" s="49"/>
      <c r="CW33" s="49"/>
      <c r="CX33" s="47"/>
      <c r="CY33" s="48"/>
      <c r="DA33" s="49"/>
      <c r="DB33" s="49"/>
      <c r="DC33" s="47"/>
      <c r="DD33" s="48"/>
      <c r="DF33" s="49"/>
      <c r="DG33" s="49"/>
      <c r="DH33" s="47"/>
      <c r="DI33" s="48"/>
      <c r="DK33" s="49"/>
      <c r="DL33" s="49"/>
      <c r="DM33" s="47"/>
      <c r="DN33" s="48"/>
      <c r="DO33" s="50"/>
      <c r="DP33" s="49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U33" s="179"/>
      <c r="EV33" s="307"/>
      <c r="EW33" s="305"/>
      <c r="EX33" s="183"/>
      <c r="EY33" s="301"/>
      <c r="EZ33" s="303"/>
      <c r="FA33" s="184"/>
      <c r="FB33" s="184"/>
    </row>
    <row r="34" spans="1:158" s="133" customFormat="1" ht="32.25" thickBot="1" x14ac:dyDescent="0.3">
      <c r="A34" s="269">
        <v>8</v>
      </c>
      <c r="B34" s="225" t="s">
        <v>117</v>
      </c>
      <c r="C34" s="287" t="s">
        <v>118</v>
      </c>
      <c r="D34" s="225" t="s">
        <v>82</v>
      </c>
      <c r="E34" s="225" t="s">
        <v>83</v>
      </c>
      <c r="F34" s="225" t="s">
        <v>119</v>
      </c>
      <c r="G34" s="225" t="s">
        <v>120</v>
      </c>
      <c r="H34" s="225" t="s">
        <v>388</v>
      </c>
      <c r="I34" s="225" t="s">
        <v>116</v>
      </c>
      <c r="J34" s="175"/>
      <c r="K34" s="175"/>
      <c r="L34" s="144"/>
      <c r="M34" s="175" t="s">
        <v>121</v>
      </c>
      <c r="N34" s="145">
        <v>4.25</v>
      </c>
      <c r="O34" s="146"/>
      <c r="P34" s="175"/>
      <c r="Q34" s="175"/>
      <c r="R34" s="175">
        <v>20</v>
      </c>
      <c r="S34" s="175"/>
      <c r="T34" s="175"/>
      <c r="U34" s="175">
        <v>14</v>
      </c>
      <c r="V34" s="175" t="s">
        <v>322</v>
      </c>
      <c r="W34" s="175" t="s">
        <v>366</v>
      </c>
      <c r="X34" s="175"/>
      <c r="Y34" s="175"/>
      <c r="Z34" s="146"/>
      <c r="AA34" s="147"/>
      <c r="AB34" s="148"/>
      <c r="AC34" s="148"/>
      <c r="AD34" s="149"/>
      <c r="AE34" s="150">
        <v>20</v>
      </c>
      <c r="AF34" s="150"/>
      <c r="AG34" s="150"/>
      <c r="AH34" s="150">
        <v>20</v>
      </c>
      <c r="AI34" s="150"/>
      <c r="AJ34" s="150"/>
      <c r="AK34" s="193"/>
      <c r="AL34" s="178">
        <v>14</v>
      </c>
      <c r="AM34" s="178" t="s">
        <v>322</v>
      </c>
      <c r="AN34" s="194"/>
      <c r="AO34" s="175"/>
      <c r="AP34" s="175"/>
      <c r="AQ34" s="175"/>
      <c r="AR34" s="148"/>
      <c r="AS34" s="148"/>
      <c r="AT34" s="79"/>
      <c r="AU34" s="84"/>
      <c r="AV34" s="84"/>
      <c r="AW34" s="111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8"/>
      <c r="BK34" s="128"/>
      <c r="BL34" s="129"/>
      <c r="BM34" s="130"/>
      <c r="BN34" s="181"/>
      <c r="BO34" s="39"/>
      <c r="BP34" s="39"/>
      <c r="BQ34" s="39"/>
      <c r="BR34" s="39"/>
      <c r="BS34" s="181"/>
      <c r="BT34" s="181"/>
      <c r="BU34" s="39"/>
      <c r="BV34" s="39"/>
      <c r="BW34" s="131"/>
      <c r="BX34" s="131"/>
      <c r="BY34" s="128"/>
      <c r="BZ34" s="132"/>
      <c r="CB34" s="131"/>
      <c r="CC34" s="131"/>
      <c r="CD34" s="128"/>
      <c r="CE34" s="132"/>
      <c r="CG34" s="131"/>
      <c r="CH34" s="131"/>
      <c r="CI34" s="128"/>
      <c r="CJ34" s="132"/>
      <c r="CL34" s="131"/>
      <c r="CM34" s="131"/>
      <c r="CN34" s="128"/>
      <c r="CO34" s="132"/>
      <c r="CQ34" s="131"/>
      <c r="CR34" s="131"/>
      <c r="CS34" s="128"/>
      <c r="CT34" s="132"/>
      <c r="CV34" s="131"/>
      <c r="CW34" s="131"/>
      <c r="CX34" s="128"/>
      <c r="CY34" s="132"/>
      <c r="DA34" s="131"/>
      <c r="DB34" s="131"/>
      <c r="DC34" s="128"/>
      <c r="DD34" s="132"/>
      <c r="DF34" s="131"/>
      <c r="DG34" s="131"/>
      <c r="DH34" s="128"/>
      <c r="DI34" s="132"/>
      <c r="DK34" s="131"/>
      <c r="DL34" s="131"/>
      <c r="DM34" s="128"/>
      <c r="DN34" s="132"/>
      <c r="DO34" s="134"/>
      <c r="DP34" s="131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8"/>
      <c r="EC34" s="132"/>
      <c r="EE34" s="131"/>
      <c r="EF34" s="127"/>
      <c r="EG34" s="127"/>
      <c r="EH34" s="127"/>
      <c r="EI34" s="127"/>
      <c r="EJ34" s="127"/>
      <c r="EK34" s="127"/>
      <c r="EL34" s="127"/>
      <c r="EM34" s="127"/>
      <c r="EN34" s="127"/>
      <c r="EO34" s="127"/>
      <c r="EP34" s="127"/>
      <c r="EQ34" s="128"/>
      <c r="ER34" s="132"/>
      <c r="EU34" s="135"/>
      <c r="EV34" s="306"/>
      <c r="EW34" s="304"/>
      <c r="EX34" s="182"/>
      <c r="EY34" s="300"/>
      <c r="EZ34" s="318"/>
      <c r="FA34" s="41"/>
      <c r="FB34" s="41"/>
    </row>
    <row r="35" spans="1:158" s="133" customFormat="1" ht="24.75" customHeight="1" thickBot="1" x14ac:dyDescent="0.3">
      <c r="A35" s="270"/>
      <c r="B35" s="226"/>
      <c r="C35" s="288"/>
      <c r="D35" s="226"/>
      <c r="E35" s="226"/>
      <c r="F35" s="226"/>
      <c r="G35" s="226"/>
      <c r="H35" s="226"/>
      <c r="I35" s="226"/>
      <c r="J35" s="176"/>
      <c r="K35" s="176"/>
      <c r="L35" s="176"/>
      <c r="M35" s="176"/>
      <c r="N35" s="176"/>
      <c r="O35" s="151"/>
      <c r="P35" s="151">
        <f t="shared" ref="P35" si="172">O34/24*P34</f>
        <v>0</v>
      </c>
      <c r="Q35" s="151">
        <f t="shared" ref="Q35" si="173">O34/18*Q34</f>
        <v>0</v>
      </c>
      <c r="R35" s="151">
        <f t="shared" ref="R35" si="174">SUM(O34/18)*R34</f>
        <v>0</v>
      </c>
      <c r="S35" s="151">
        <f t="shared" ref="S35" si="175">SUM(O34/18)*S34</f>
        <v>0</v>
      </c>
      <c r="T35" s="152">
        <f t="shared" ref="T35" si="176">SUM(O34/18)*T34</f>
        <v>0</v>
      </c>
      <c r="U35" s="153"/>
      <c r="V35" s="154"/>
      <c r="W35" s="155"/>
      <c r="X35" s="155"/>
      <c r="Y35" s="155"/>
      <c r="Z35" s="155">
        <f t="shared" ref="Z35" si="177">SUM(K34*17697*Z34)</f>
        <v>0</v>
      </c>
      <c r="AA35" s="156">
        <f t="shared" ref="AA35" si="178">((P35+Q35+R35+S35+T35)/27*18)*AA34</f>
        <v>0</v>
      </c>
      <c r="AB35" s="157">
        <f t="shared" ref="AB35" si="179">(P35+Q35+R35+S35+T35+Z35+AA35+AD35+AE35+AF35+AG35+AH35+AI35+AK35)*25%</f>
        <v>0</v>
      </c>
      <c r="AC35" s="157">
        <f t="shared" ref="AC35" si="180">+(P35+Q35+R35+S35+T35+Z35+AA35+AD35+AE35+AF35+AG35+AH35+AI35+AK35)*10%</f>
        <v>0</v>
      </c>
      <c r="AD35" s="158">
        <f t="shared" ref="AD35" si="181">SUM(O34/18)*AD34</f>
        <v>0</v>
      </c>
      <c r="AE35" s="159">
        <f>(O34/18*AE34)*30%</f>
        <v>0</v>
      </c>
      <c r="AF35" s="159">
        <f>(O34/18*AF34)*50%</f>
        <v>0</v>
      </c>
      <c r="AG35" s="159">
        <f>(O34/18*AG34)*40%</f>
        <v>0</v>
      </c>
      <c r="AH35" s="159">
        <f>(O34/18*AH34)*35%</f>
        <v>0</v>
      </c>
      <c r="AI35" s="159">
        <f>(O34/18*AI34)*30%</f>
        <v>0</v>
      </c>
      <c r="AJ35" s="159"/>
      <c r="AK35" s="160"/>
      <c r="AL35" s="158"/>
      <c r="AM35" s="158"/>
      <c r="AN35" s="195">
        <f t="shared" ref="AN35" si="182">+(P35+Q35+R35+S35+AA35+AD35+AE35+AF35+AG35+AH35+AI35+AK35+T35+Z35)*1.25-(P35+Q35+R35+S35+AA35+AD35+AE35+AF35+AG35+AH35+AI35+AK35+T35+Z35)</f>
        <v>0</v>
      </c>
      <c r="AO35" s="160"/>
      <c r="AP35" s="160"/>
      <c r="AQ35" s="160"/>
      <c r="AR35" s="157">
        <f>(AN35+AP35)*25%</f>
        <v>0</v>
      </c>
      <c r="AS35" s="157">
        <f>(AN35+AP35)*10%</f>
        <v>0</v>
      </c>
      <c r="AT35" s="97">
        <f t="shared" ref="AT35" si="183">+P35+Q35+R35+S35+T35+U35+V35+W35+X35+Y35+Z35+AA35+AB35+AC35+AD35+AE35+AF35+AG35+AH35+AI35+AJ35+AK35+AL35+AM35+AN35+AO35+AP35+AQ35+AR35+AS35</f>
        <v>0</v>
      </c>
      <c r="AU35" s="98">
        <f t="shared" ref="AU35" si="184">+(P35+Q35+R35+S35+T35+AD35+Z35)+((P35+Q35+R35+S35+T35+AD35+Z35)*25%)</f>
        <v>0</v>
      </c>
      <c r="AV35" s="98">
        <f t="shared" ref="AV35" si="185">(AU35*1.25)-AU35</f>
        <v>0</v>
      </c>
      <c r="AW35" s="7"/>
      <c r="AX35" s="137">
        <f>AT35+AU35+AV35-AW35</f>
        <v>0</v>
      </c>
      <c r="AY35" s="137">
        <f t="shared" ref="AY35" si="186">AX35*10%</f>
        <v>0</v>
      </c>
      <c r="AZ35" s="137"/>
      <c r="BA35" s="137">
        <f t="shared" ref="BA35" si="187">(AX35-AY35)*1%</f>
        <v>0</v>
      </c>
      <c r="BB35" s="137">
        <f t="shared" ref="BB35" si="188">SUM(AX35*1%)</f>
        <v>0</v>
      </c>
      <c r="BC35" s="185">
        <v>297.5</v>
      </c>
      <c r="BD35" s="186"/>
      <c r="BE35" s="186"/>
      <c r="BF35" s="186"/>
      <c r="BG35" s="137">
        <f t="shared" ref="BG35" si="189">SUM(AY35+AZ35+BA35+BC35+BD35+BE35+BF35+BB35)</f>
        <v>297.5</v>
      </c>
      <c r="BH35" s="137">
        <f t="shared" ref="BH35" si="190">AX35-BG35</f>
        <v>-297.5</v>
      </c>
      <c r="BI35" s="137">
        <f t="shared" ref="BI35" si="191">(AX35-AY35)*3.5%</f>
        <v>0</v>
      </c>
      <c r="BJ35" s="138">
        <f t="shared" ref="BJ35" si="192">AX35*2%</f>
        <v>0</v>
      </c>
      <c r="BK35" s="187">
        <f t="shared" ref="BK35" si="193">+((AX35-AY35)*9.5%)-BI35</f>
        <v>0</v>
      </c>
      <c r="BL35" s="136"/>
      <c r="BM35" s="139">
        <f>+((P35+Q35+R35+S35+T35+Z35+AA35+AD35)+((P35+Q35+R35+S35+T35+Z35+AA35+AD35)*35%))+U35+V35+W35+X35+Y35+AU35+AV35-AW35</f>
        <v>0</v>
      </c>
      <c r="BN35" s="140">
        <f>+AY35</f>
        <v>0</v>
      </c>
      <c r="BO35" s="140">
        <f>+AZ35</f>
        <v>0</v>
      </c>
      <c r="BP35" s="140">
        <f>+BA35</f>
        <v>0</v>
      </c>
      <c r="BQ35" s="140">
        <f t="shared" ref="BQ35:BU67" si="194">+BB35</f>
        <v>0</v>
      </c>
      <c r="BR35" s="141">
        <f t="shared" si="194"/>
        <v>297.5</v>
      </c>
      <c r="BS35" s="140">
        <f t="shared" si="194"/>
        <v>0</v>
      </c>
      <c r="BT35" s="140">
        <f t="shared" si="194"/>
        <v>0</v>
      </c>
      <c r="BU35" s="140">
        <f t="shared" si="194"/>
        <v>0</v>
      </c>
      <c r="BV35" s="140">
        <f t="shared" ref="BV35" si="195">+BN35+BO35+BP35+BR35+BS35+BT35+BU35+BQ35</f>
        <v>297.5</v>
      </c>
      <c r="BW35" s="140">
        <f t="shared" ref="BW35" si="196">+BM35-BV35</f>
        <v>-297.5</v>
      </c>
      <c r="BX35" s="140">
        <f t="shared" ref="BX35" si="197">SUM(BI35-CC35-CM35-CR35-CW35-DB35-DG35-DL35-CH35)</f>
        <v>0</v>
      </c>
      <c r="BY35" s="138">
        <f t="shared" ref="BY35:BZ35" si="198">SUM(BJ35-CD35-CI35-CN35-CS35-CX35-DC35-DH35-DM35)</f>
        <v>0</v>
      </c>
      <c r="BZ35" s="142">
        <f t="shared" si="198"/>
        <v>0</v>
      </c>
      <c r="CB35" s="140">
        <f t="shared" ref="CB35" si="199">(AE35*35%)+AE35</f>
        <v>0</v>
      </c>
      <c r="CC35" s="140">
        <f t="shared" ref="CC35" si="200">(CB35-(CB35*10%))*3.5%</f>
        <v>0</v>
      </c>
      <c r="CD35" s="138">
        <f t="shared" ref="CD35" si="201">CB35*2%</f>
        <v>0</v>
      </c>
      <c r="CE35" s="142">
        <f t="shared" ref="CE35" si="202">+((CB35-(CB35*10%))*9.5%)-CC35</f>
        <v>0</v>
      </c>
      <c r="CG35" s="140">
        <f t="shared" ref="CG35" si="203">((AF35+AG35+AH35+AI35)*35%)+(AF35+AG35+AH35+AI35)</f>
        <v>0</v>
      </c>
      <c r="CH35" s="140">
        <f t="shared" ref="CH35" si="204">(CG35-(CG35*10%))*3.5%</f>
        <v>0</v>
      </c>
      <c r="CI35" s="138">
        <f t="shared" ref="CI35" si="205">CG35*2%</f>
        <v>0</v>
      </c>
      <c r="CJ35" s="142">
        <f t="shared" ref="CJ35" si="206">+((CG35-(CG35*10%))*9.5%)-CH35</f>
        <v>0</v>
      </c>
      <c r="CL35" s="140">
        <f t="shared" ref="CL35" si="207">+AJ35</f>
        <v>0</v>
      </c>
      <c r="CM35" s="140">
        <f t="shared" ref="CM35" si="208">(AJ35-(AJ35*10%))*3.5%</f>
        <v>0</v>
      </c>
      <c r="CN35" s="138">
        <f t="shared" ref="CN35" si="209">CL35*2%</f>
        <v>0</v>
      </c>
      <c r="CO35" s="142">
        <f>+((AJ35-(AJ222*10%))*9.5%)-CM35</f>
        <v>0</v>
      </c>
      <c r="CQ35" s="140"/>
      <c r="CR35" s="140"/>
      <c r="CS35" s="138"/>
      <c r="CT35" s="142"/>
      <c r="CV35" s="140"/>
      <c r="CW35" s="140"/>
      <c r="CX35" s="138"/>
      <c r="CY35" s="142"/>
      <c r="DA35" s="140"/>
      <c r="DB35" s="140"/>
      <c r="DC35" s="138"/>
      <c r="DD35" s="142"/>
      <c r="DF35" s="140"/>
      <c r="DG35" s="140"/>
      <c r="DH35" s="138"/>
      <c r="DI35" s="142"/>
      <c r="DK35" s="140"/>
      <c r="DL35" s="140"/>
      <c r="DM35" s="138"/>
      <c r="DN35" s="142"/>
      <c r="DO35" s="143"/>
      <c r="DP35" s="140"/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137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U35" s="180"/>
      <c r="EV35" s="307"/>
      <c r="EW35" s="305"/>
      <c r="EX35" s="183"/>
      <c r="EY35" s="301"/>
      <c r="EZ35" s="319"/>
      <c r="FA35" s="184"/>
      <c r="FB35" s="184"/>
    </row>
    <row r="36" spans="1:158" s="37" customFormat="1" ht="16.5" thickBot="1" x14ac:dyDescent="0.3">
      <c r="A36" s="269">
        <v>9</v>
      </c>
      <c r="B36" s="225" t="s">
        <v>122</v>
      </c>
      <c r="C36" s="283" t="s">
        <v>123</v>
      </c>
      <c r="D36" s="225" t="s">
        <v>124</v>
      </c>
      <c r="E36" s="285" t="s">
        <v>25</v>
      </c>
      <c r="F36" s="225" t="s">
        <v>125</v>
      </c>
      <c r="G36" s="225" t="s">
        <v>126</v>
      </c>
      <c r="H36" s="285" t="s">
        <v>389</v>
      </c>
      <c r="I36" s="225" t="s">
        <v>127</v>
      </c>
      <c r="J36" s="73"/>
      <c r="K36" s="73"/>
      <c r="L36" s="74"/>
      <c r="M36" s="73" t="s">
        <v>79</v>
      </c>
      <c r="N36" s="75">
        <v>4.8600000000000003</v>
      </c>
      <c r="O36" s="76"/>
      <c r="P36" s="73"/>
      <c r="Q36" s="73"/>
      <c r="R36" s="73">
        <v>3</v>
      </c>
      <c r="S36" s="73">
        <v>17</v>
      </c>
      <c r="T36" s="73">
        <v>6</v>
      </c>
      <c r="U36" s="73"/>
      <c r="V36" s="73"/>
      <c r="W36" s="73"/>
      <c r="X36" s="73"/>
      <c r="Y36" s="73"/>
      <c r="Z36" s="76"/>
      <c r="AA36" s="78"/>
      <c r="AB36" s="79"/>
      <c r="AC36" s="79"/>
      <c r="AD36" s="80"/>
      <c r="AE36" s="81">
        <v>26</v>
      </c>
      <c r="AF36" s="81"/>
      <c r="AG36" s="81"/>
      <c r="AH36" s="81">
        <v>26</v>
      </c>
      <c r="AI36" s="81"/>
      <c r="AJ36" s="81"/>
      <c r="AK36" s="188"/>
      <c r="AL36" s="83"/>
      <c r="AM36" s="83"/>
      <c r="AN36" s="189"/>
      <c r="AO36" s="73"/>
      <c r="AP36" s="73"/>
      <c r="AQ36" s="73"/>
      <c r="AR36" s="79"/>
      <c r="AS36" s="79"/>
      <c r="AT36" s="79"/>
      <c r="AU36" s="84"/>
      <c r="AV36" s="84"/>
      <c r="AW36" s="111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127"/>
      <c r="BJ36" s="128"/>
      <c r="BK36" s="35"/>
      <c r="BL36" s="118"/>
      <c r="BM36" s="116"/>
      <c r="BN36" s="181"/>
      <c r="BO36" s="39"/>
      <c r="BP36" s="39"/>
      <c r="BQ36" s="39"/>
      <c r="BR36" s="39"/>
      <c r="BS36" s="181"/>
      <c r="BT36" s="181"/>
      <c r="BU36" s="39"/>
      <c r="BV36" s="39"/>
      <c r="BW36" s="38"/>
      <c r="BX36" s="38"/>
      <c r="BY36" s="35"/>
      <c r="BZ36" s="36"/>
      <c r="CB36" s="38"/>
      <c r="CC36" s="38"/>
      <c r="CD36" s="35"/>
      <c r="CE36" s="36"/>
      <c r="CG36" s="38"/>
      <c r="CH36" s="38"/>
      <c r="CI36" s="35"/>
      <c r="CJ36" s="36"/>
      <c r="CL36" s="38"/>
      <c r="CM36" s="38"/>
      <c r="CN36" s="35"/>
      <c r="CO36" s="36"/>
      <c r="CQ36" s="38"/>
      <c r="CR36" s="38"/>
      <c r="CS36" s="35"/>
      <c r="CT36" s="36"/>
      <c r="CV36" s="38"/>
      <c r="CW36" s="38"/>
      <c r="CX36" s="35"/>
      <c r="CY36" s="36"/>
      <c r="DA36" s="38"/>
      <c r="DB36" s="38"/>
      <c r="DC36" s="35"/>
      <c r="DD36" s="36"/>
      <c r="DF36" s="38"/>
      <c r="DG36" s="38"/>
      <c r="DH36" s="35"/>
      <c r="DI36" s="36"/>
      <c r="DK36" s="38"/>
      <c r="DL36" s="38"/>
      <c r="DM36" s="35"/>
      <c r="DN36" s="36"/>
      <c r="DO36" s="40"/>
      <c r="DP36" s="38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5"/>
      <c r="EC36" s="36"/>
      <c r="EE36" s="38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5"/>
      <c r="ER36" s="36"/>
      <c r="EU36" s="51"/>
      <c r="EV36" s="306"/>
      <c r="EW36" s="304"/>
      <c r="EX36" s="182"/>
      <c r="EY36" s="300"/>
      <c r="EZ36" s="302"/>
      <c r="FA36" s="41"/>
      <c r="FB36" s="41"/>
    </row>
    <row r="37" spans="1:158" s="37" customFormat="1" ht="27" customHeight="1" thickBot="1" x14ac:dyDescent="0.3">
      <c r="A37" s="270"/>
      <c r="B37" s="226"/>
      <c r="C37" s="284"/>
      <c r="D37" s="226"/>
      <c r="E37" s="286"/>
      <c r="F37" s="226"/>
      <c r="G37" s="226"/>
      <c r="H37" s="286"/>
      <c r="I37" s="226"/>
      <c r="J37" s="85"/>
      <c r="K37" s="85"/>
      <c r="L37" s="85"/>
      <c r="M37" s="85"/>
      <c r="N37" s="85"/>
      <c r="O37" s="87"/>
      <c r="P37" s="87">
        <f t="shared" ref="P37" si="210">O36/24*P36</f>
        <v>0</v>
      </c>
      <c r="Q37" s="87">
        <f t="shared" ref="Q37" si="211">O36/18*Q36</f>
        <v>0</v>
      </c>
      <c r="R37" s="87">
        <f t="shared" ref="R37" si="212">SUM(O36/18)*R36</f>
        <v>0</v>
      </c>
      <c r="S37" s="87">
        <f t="shared" ref="S37" si="213">SUM(O36/18)*S36</f>
        <v>0</v>
      </c>
      <c r="T37" s="88">
        <f t="shared" ref="T37" si="214">SUM(O36/18)*T36</f>
        <v>0</v>
      </c>
      <c r="U37" s="89">
        <f t="shared" ref="U37" si="215">SUM(17697*20%/18*U36)</f>
        <v>0</v>
      </c>
      <c r="V37" s="86"/>
      <c r="W37" s="85"/>
      <c r="X37" s="86"/>
      <c r="Y37" s="86"/>
      <c r="Z37" s="86">
        <f t="shared" ref="Z37" si="216">SUM(K36*17697*Z36)</f>
        <v>0</v>
      </c>
      <c r="AA37" s="91">
        <f t="shared" ref="AA37" si="217">((P37+Q37+R37+S37+T37)/27*18)*AA36</f>
        <v>0</v>
      </c>
      <c r="AB37" s="92">
        <f t="shared" ref="AB37" si="218">(P37+Q37+R37+S37+T37+Z37+AA37+AD37+AE37+AF37+AG37+AH37+AI37+AK37)*25%</f>
        <v>0</v>
      </c>
      <c r="AC37" s="92">
        <f t="shared" ref="AC37" si="219">+(P37+Q37+R37+S37+T37+Z37+AA37+AD37+AE37+AF37+AG37+AH37+AI37+AK37)*10%</f>
        <v>0</v>
      </c>
      <c r="AD37" s="93">
        <f t="shared" ref="AD37" si="220">SUM(O36/18)*AD36</f>
        <v>0</v>
      </c>
      <c r="AE37" s="94">
        <f>(O36/18*AE36)*30%</f>
        <v>0</v>
      </c>
      <c r="AF37" s="94">
        <f>(O36/18*AF36)*50%</f>
        <v>0</v>
      </c>
      <c r="AG37" s="94">
        <f>(O36/18*AG36)*40%</f>
        <v>0</v>
      </c>
      <c r="AH37" s="94">
        <f>(O36/18*AH36)*35%</f>
        <v>0</v>
      </c>
      <c r="AI37" s="94">
        <f>(O36/18*AI36)*30%</f>
        <v>0</v>
      </c>
      <c r="AJ37" s="94"/>
      <c r="AK37" s="100"/>
      <c r="AL37" s="93">
        <f t="shared" ref="AL37" si="221">SUM(17697*20%/18*AL36)</f>
        <v>0</v>
      </c>
      <c r="AM37" s="93"/>
      <c r="AN37" s="190">
        <f t="shared" ref="AN37" si="222">+(P37+Q37+R37+S37+AA37+AD37+AE37+AF37+AG37+AH37+AI37+AK37+T37+Z37)*1.25-(P37+Q37+R37+S37+AA37+AD37+AE37+AF37+AG37+AH37+AI37+AK37+T37+Z37)</f>
        <v>0</v>
      </c>
      <c r="AO37" s="100"/>
      <c r="AP37" s="100"/>
      <c r="AQ37" s="100"/>
      <c r="AR37" s="92">
        <f>(AN37+AP37)*25%</f>
        <v>0</v>
      </c>
      <c r="AS37" s="92">
        <f>(AN37+AP37)*10%</f>
        <v>0</v>
      </c>
      <c r="AT37" s="97">
        <f t="shared" ref="AT37" si="223">+P37+Q37+R37+S37+T37+U37+V37+W37+X37+Y37+Z37+AA37+AB37+AC37+AD37+AE37+AF37+AG37+AH37+AI37+AJ37+AK37+AL37+AM37+AN37+AO37+AP37+AQ37+AR37+AS37</f>
        <v>0</v>
      </c>
      <c r="AU37" s="98">
        <f t="shared" ref="AU37" si="224">+(P37+Q37+R37+S37+T37+AD37+Z37)+((P37+Q37+R37+S37+T37+AD37+Z37)*25%)</f>
        <v>0</v>
      </c>
      <c r="AV37" s="98">
        <f t="shared" ref="AV37" si="225">(AU37*1.25)-AU37</f>
        <v>0</v>
      </c>
      <c r="AW37" s="7"/>
      <c r="AX37" s="44">
        <f>AT37+AU37+AV37-AW37</f>
        <v>0</v>
      </c>
      <c r="AY37" s="44">
        <f t="shared" ref="AY37" si="226">AX37*10%</f>
        <v>0</v>
      </c>
      <c r="AZ37" s="44">
        <f t="shared" ref="AZ37:AZ65" si="227">((AX37-AY37)-42500)*10%</f>
        <v>-4250</v>
      </c>
      <c r="BA37" s="44">
        <f t="shared" ref="BA37" si="228">(AX37-AY37)*1%</f>
        <v>0</v>
      </c>
      <c r="BB37" s="44">
        <f t="shared" ref="BB37" si="229">SUM(AX37*1%)</f>
        <v>0</v>
      </c>
      <c r="BC37" s="45">
        <v>297.5</v>
      </c>
      <c r="BD37" s="46"/>
      <c r="BE37" s="46"/>
      <c r="BF37" s="46"/>
      <c r="BG37" s="44">
        <f t="shared" ref="BG37" si="230">SUM(AY37+AZ37+BA37+BC37+BD37+BE37+BF37+BB37)</f>
        <v>-3952.5</v>
      </c>
      <c r="BH37" s="44">
        <f t="shared" ref="BH37" si="231">AX37-BG37</f>
        <v>3952.5</v>
      </c>
      <c r="BI37" s="137">
        <f t="shared" ref="BI37" si="232">(AX37-AY37)*3.5%</f>
        <v>0</v>
      </c>
      <c r="BJ37" s="138">
        <v>6375</v>
      </c>
      <c r="BK37" s="119">
        <f t="shared" ref="BK37" si="233">+((AX37-AY37)*9.5%)-BI37</f>
        <v>0</v>
      </c>
      <c r="BL37" s="43"/>
      <c r="BM37" s="117">
        <f>+((P37+Q37+R37+S37+T37+Z37+AA37+AD37)+((P37+Q37+R37+S37+T37+Z37+AA37+AD37)*35%))+U37+V37+W37+X37+Y37+AU37+AV37-AW37</f>
        <v>0</v>
      </c>
      <c r="BN37" s="49">
        <f>+AY37</f>
        <v>0</v>
      </c>
      <c r="BO37" s="49">
        <f>+AZ37</f>
        <v>-4250</v>
      </c>
      <c r="BP37" s="49">
        <f>+BA37</f>
        <v>0</v>
      </c>
      <c r="BQ37" s="49">
        <f t="shared" ref="BQ37" si="234">+BB37</f>
        <v>0</v>
      </c>
      <c r="BR37" s="110">
        <f t="shared" si="194"/>
        <v>297.5</v>
      </c>
      <c r="BS37" s="49">
        <f t="shared" si="194"/>
        <v>0</v>
      </c>
      <c r="BT37" s="49">
        <f t="shared" si="194"/>
        <v>0</v>
      </c>
      <c r="BU37" s="49">
        <f t="shared" si="194"/>
        <v>0</v>
      </c>
      <c r="BV37" s="49">
        <f t="shared" ref="BV37" si="235">+BN37+BO37+BP37+BR37+BS37+BT37+BU37+BQ37</f>
        <v>-3952.5</v>
      </c>
      <c r="BW37" s="49">
        <f t="shared" ref="BW37" si="236">+BM37-BV37</f>
        <v>3952.5</v>
      </c>
      <c r="BX37" s="49">
        <f t="shared" ref="BX37" si="237">SUM(BI37-CC37-CM37-CR37-CW37-DB37-DG37-DL37-CH37)</f>
        <v>0</v>
      </c>
      <c r="BY37" s="47">
        <f t="shared" ref="BY37:BZ37" si="238">SUM(BJ37-CD37-CI37-CN37-CS37-CX37-DC37-DH37-DM37)</f>
        <v>6375</v>
      </c>
      <c r="BZ37" s="48">
        <f t="shared" si="238"/>
        <v>0</v>
      </c>
      <c r="CB37" s="49">
        <f t="shared" ref="CB37" si="239">(AE37*35%)+AE37</f>
        <v>0</v>
      </c>
      <c r="CC37" s="49">
        <f t="shared" ref="CC37" si="240">(CB37-(CB37*10%))*3.5%</f>
        <v>0</v>
      </c>
      <c r="CD37" s="47">
        <f t="shared" ref="CD37" si="241">CB37*2%</f>
        <v>0</v>
      </c>
      <c r="CE37" s="48">
        <f t="shared" ref="CE37" si="242">+((CB37-(CB37*10%))*9.5%)-CC37</f>
        <v>0</v>
      </c>
      <c r="CG37" s="49">
        <f t="shared" ref="CG37" si="243">((AF37+AG37+AH37+AI37)*35%)+(AF37+AG37+AH37+AI37)</f>
        <v>0</v>
      </c>
      <c r="CH37" s="49">
        <f t="shared" ref="CH37" si="244">(CG37-(CG37*10%))*3.5%</f>
        <v>0</v>
      </c>
      <c r="CI37" s="47">
        <f t="shared" ref="CI37" si="245">CG37*2%</f>
        <v>0</v>
      </c>
      <c r="CJ37" s="48">
        <f t="shared" ref="CJ37" si="246">+((CG37-(CG37*10%))*9.5%)-CH37</f>
        <v>0</v>
      </c>
      <c r="CL37" s="49">
        <f t="shared" ref="CL37" si="247">+AJ37</f>
        <v>0</v>
      </c>
      <c r="CM37" s="49">
        <f t="shared" ref="CM37" si="248">(AJ37-(AJ37*10%))*3.5%</f>
        <v>0</v>
      </c>
      <c r="CN37" s="47">
        <f t="shared" ref="CN37" si="249">CL37*2%</f>
        <v>0</v>
      </c>
      <c r="CO37" s="48">
        <f>+((AJ37-(AJ224*10%))*9.5%)-CM37</f>
        <v>0</v>
      </c>
      <c r="CQ37" s="49"/>
      <c r="CR37" s="49"/>
      <c r="CS37" s="47"/>
      <c r="CT37" s="48"/>
      <c r="CV37" s="49"/>
      <c r="CW37" s="49"/>
      <c r="CX37" s="47"/>
      <c r="CY37" s="48"/>
      <c r="DA37" s="49"/>
      <c r="DB37" s="49"/>
      <c r="DC37" s="47"/>
      <c r="DD37" s="48"/>
      <c r="DF37" s="49"/>
      <c r="DG37" s="49"/>
      <c r="DH37" s="47"/>
      <c r="DI37" s="48"/>
      <c r="DK37" s="49"/>
      <c r="DL37" s="49"/>
      <c r="DM37" s="47"/>
      <c r="DN37" s="48"/>
      <c r="DO37" s="50"/>
      <c r="DP37" s="49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U37" s="179"/>
      <c r="EV37" s="307"/>
      <c r="EW37" s="305"/>
      <c r="EX37" s="183"/>
      <c r="EY37" s="301"/>
      <c r="EZ37" s="303"/>
      <c r="FA37" s="184"/>
      <c r="FB37" s="184"/>
    </row>
    <row r="38" spans="1:158" s="37" customFormat="1" ht="16.5" thickBot="1" x14ac:dyDescent="0.3">
      <c r="A38" s="269">
        <v>10</v>
      </c>
      <c r="B38" s="225" t="s">
        <v>128</v>
      </c>
      <c r="C38" s="283" t="s">
        <v>129</v>
      </c>
      <c r="D38" s="225" t="s">
        <v>130</v>
      </c>
      <c r="E38" s="285" t="s">
        <v>25</v>
      </c>
      <c r="F38" s="225" t="s">
        <v>131</v>
      </c>
      <c r="G38" s="225" t="s">
        <v>132</v>
      </c>
      <c r="H38" s="285" t="s">
        <v>380</v>
      </c>
      <c r="I38" s="225" t="s">
        <v>133</v>
      </c>
      <c r="J38" s="73" t="s">
        <v>93</v>
      </c>
      <c r="K38" s="75">
        <v>4.9000000000000004</v>
      </c>
      <c r="L38" s="74" t="s">
        <v>134</v>
      </c>
      <c r="M38" s="73" t="s">
        <v>93</v>
      </c>
      <c r="N38" s="75">
        <v>4.9000000000000004</v>
      </c>
      <c r="O38" s="76"/>
      <c r="P38" s="73"/>
      <c r="Q38" s="73"/>
      <c r="R38" s="73"/>
      <c r="S38" s="73"/>
      <c r="T38" s="73"/>
      <c r="U38" s="73"/>
      <c r="V38" s="73"/>
      <c r="W38" s="73" t="s">
        <v>390</v>
      </c>
      <c r="X38" s="73"/>
      <c r="Y38" s="73"/>
      <c r="Z38" s="103">
        <v>1.5</v>
      </c>
      <c r="AA38" s="78"/>
      <c r="AB38" s="79"/>
      <c r="AC38" s="79"/>
      <c r="AD38" s="80"/>
      <c r="AE38" s="81"/>
      <c r="AF38" s="81"/>
      <c r="AG38" s="81"/>
      <c r="AH38" s="81"/>
      <c r="AI38" s="81"/>
      <c r="AJ38" s="81"/>
      <c r="AK38" s="188"/>
      <c r="AL38" s="83"/>
      <c r="AM38" s="83"/>
      <c r="AN38" s="189"/>
      <c r="AO38" s="73"/>
      <c r="AP38" s="73"/>
      <c r="AQ38" s="73"/>
      <c r="AR38" s="79"/>
      <c r="AS38" s="79"/>
      <c r="AT38" s="79"/>
      <c r="AU38" s="84"/>
      <c r="AV38" s="84"/>
      <c r="AW38" s="111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127"/>
      <c r="BJ38" s="128"/>
      <c r="BK38" s="35"/>
      <c r="BL38" s="118"/>
      <c r="BM38" s="116"/>
      <c r="BN38" s="181"/>
      <c r="BO38" s="39"/>
      <c r="BP38" s="39"/>
      <c r="BQ38" s="39"/>
      <c r="BR38" s="39"/>
      <c r="BS38" s="181"/>
      <c r="BT38" s="181"/>
      <c r="BU38" s="39"/>
      <c r="BV38" s="39"/>
      <c r="BW38" s="38"/>
      <c r="BX38" s="38"/>
      <c r="BY38" s="35"/>
      <c r="BZ38" s="36"/>
      <c r="CB38" s="38"/>
      <c r="CC38" s="38"/>
      <c r="CD38" s="35"/>
      <c r="CE38" s="36"/>
      <c r="CG38" s="38"/>
      <c r="CH38" s="38"/>
      <c r="CI38" s="35"/>
      <c r="CJ38" s="36"/>
      <c r="CL38" s="38"/>
      <c r="CM38" s="38"/>
      <c r="CN38" s="35"/>
      <c r="CO38" s="36"/>
      <c r="CQ38" s="38"/>
      <c r="CR38" s="38"/>
      <c r="CS38" s="35"/>
      <c r="CT38" s="36"/>
      <c r="CV38" s="38"/>
      <c r="CW38" s="38"/>
      <c r="CX38" s="35"/>
      <c r="CY38" s="36"/>
      <c r="DA38" s="38"/>
      <c r="DB38" s="38"/>
      <c r="DC38" s="35"/>
      <c r="DD38" s="36"/>
      <c r="DF38" s="38"/>
      <c r="DG38" s="38"/>
      <c r="DH38" s="35"/>
      <c r="DI38" s="36"/>
      <c r="DK38" s="38"/>
      <c r="DL38" s="38"/>
      <c r="DM38" s="35"/>
      <c r="DN38" s="36"/>
      <c r="DO38" s="40"/>
      <c r="DP38" s="38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5"/>
      <c r="EC38" s="36"/>
      <c r="EE38" s="38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5"/>
      <c r="ER38" s="36"/>
      <c r="EU38" s="51"/>
      <c r="EV38" s="306"/>
      <c r="EW38" s="304"/>
      <c r="EX38" s="182"/>
      <c r="EY38" s="300"/>
      <c r="EZ38" s="302"/>
      <c r="FA38" s="41"/>
      <c r="FB38" s="41"/>
    </row>
    <row r="39" spans="1:158" s="37" customFormat="1" ht="21.75" customHeight="1" thickBot="1" x14ac:dyDescent="0.3">
      <c r="A39" s="270"/>
      <c r="B39" s="226"/>
      <c r="C39" s="284"/>
      <c r="D39" s="226"/>
      <c r="E39" s="286"/>
      <c r="F39" s="226"/>
      <c r="G39" s="226"/>
      <c r="H39" s="286"/>
      <c r="I39" s="226"/>
      <c r="J39" s="85"/>
      <c r="K39" s="85"/>
      <c r="L39" s="85"/>
      <c r="M39" s="85"/>
      <c r="N39" s="85"/>
      <c r="O39" s="87"/>
      <c r="P39" s="87">
        <f t="shared" ref="P39" si="250">O38/24*P38</f>
        <v>0</v>
      </c>
      <c r="Q39" s="87">
        <f t="shared" ref="Q39" si="251">O38/18*Q38</f>
        <v>0</v>
      </c>
      <c r="R39" s="87">
        <f t="shared" ref="R39" si="252">SUM(O38/18)*R38</f>
        <v>0</v>
      </c>
      <c r="S39" s="87">
        <f t="shared" ref="S39" si="253">SUM(O38/18)*S38</f>
        <v>0</v>
      </c>
      <c r="T39" s="88">
        <f t="shared" ref="T39" si="254">SUM(O38/18)*T38</f>
        <v>0</v>
      </c>
      <c r="U39" s="89">
        <f t="shared" ref="U39" si="255">SUM(17697*20%/18*U38)</f>
        <v>0</v>
      </c>
      <c r="V39" s="86"/>
      <c r="W39" s="86"/>
      <c r="X39" s="86"/>
      <c r="Y39" s="86"/>
      <c r="Z39" s="86"/>
      <c r="AA39" s="91"/>
      <c r="AB39" s="92"/>
      <c r="AC39" s="92"/>
      <c r="AD39" s="93">
        <f t="shared" ref="AD39" si="256">SUM(O38/18)*AD38</f>
        <v>0</v>
      </c>
      <c r="AE39" s="94">
        <f>(O38/18*AE38)*30%</f>
        <v>0</v>
      </c>
      <c r="AF39" s="94">
        <f>(O38/18*AF38)*50%</f>
        <v>0</v>
      </c>
      <c r="AG39" s="94">
        <f>(O38/18*AG38)*40%</f>
        <v>0</v>
      </c>
      <c r="AH39" s="94">
        <f>(O38/18*AH38)*35%</f>
        <v>0</v>
      </c>
      <c r="AI39" s="94">
        <f>(O38/18*AI38)*30%</f>
        <v>0</v>
      </c>
      <c r="AJ39" s="94"/>
      <c r="AK39" s="100"/>
      <c r="AL39" s="93">
        <f t="shared" ref="AL39" si="257">SUM(17697*20%/18*AL38)</f>
        <v>0</v>
      </c>
      <c r="AM39" s="93"/>
      <c r="AN39" s="190">
        <f t="shared" ref="AN39" si="258">+(P39+Q39+R39+S39+AA39+AD39+AE39+AF39+AG39+AH39+AI39+AK39+T39+Z39)*1.25-(P39+Q39+R39+S39+AA39+AD39+AE39+AF39+AG39+AH39+AI39+AK39+T39+Z39)</f>
        <v>0</v>
      </c>
      <c r="AO39" s="100"/>
      <c r="AP39" s="100"/>
      <c r="AQ39" s="100"/>
      <c r="AR39" s="92">
        <f>(AN39+AP39)*25%</f>
        <v>0</v>
      </c>
      <c r="AS39" s="92">
        <f>(AN39+AP39)*10%</f>
        <v>0</v>
      </c>
      <c r="AT39" s="97">
        <f t="shared" ref="AT39" si="259">+P39+Q39+R39+S39+T39+U39+V39+W39+X39+Y39+Z39+AA39+AB39+AC39+AD39+AE39+AF39+AG39+AH39+AI39+AJ39+AK39+AL39+AM39+AN39+AO39+AP39+AQ39+AR39+AS39</f>
        <v>0</v>
      </c>
      <c r="AU39" s="98">
        <f t="shared" ref="AU39" si="260">+(P39+Q39+R39+S39+T39+AD39+Z39)+((P39+Q39+R39+S39+T39+AD39+Z39)*25%)</f>
        <v>0</v>
      </c>
      <c r="AV39" s="98">
        <f t="shared" ref="AV39" si="261">(AU39*1.25)-AU39</f>
        <v>0</v>
      </c>
      <c r="AW39" s="7"/>
      <c r="AX39" s="44">
        <f>AT39+AU39+AV39-AW39</f>
        <v>0</v>
      </c>
      <c r="AY39" s="44">
        <f t="shared" ref="AY39" si="262">AX39*10%</f>
        <v>0</v>
      </c>
      <c r="AZ39" s="44">
        <f t="shared" si="227"/>
        <v>-4250</v>
      </c>
      <c r="BA39" s="44">
        <f t="shared" ref="BA39" si="263">(AX39-AY39)*1%</f>
        <v>0</v>
      </c>
      <c r="BB39" s="44">
        <f t="shared" ref="BB39" si="264">SUM(AX39*1%)</f>
        <v>0</v>
      </c>
      <c r="BC39" s="45">
        <v>297.5</v>
      </c>
      <c r="BD39" s="46"/>
      <c r="BE39" s="46"/>
      <c r="BF39" s="46"/>
      <c r="BG39" s="44">
        <f t="shared" ref="BG39" si="265">SUM(AY39+AZ39+BA39+BC39+BD39+BE39+BF39+BB39)</f>
        <v>-3952.5</v>
      </c>
      <c r="BH39" s="44">
        <f t="shared" ref="BH39" si="266">AX39-BG39</f>
        <v>3952.5</v>
      </c>
      <c r="BI39" s="137">
        <f t="shared" ref="BI39" si="267">(AX39-AY39)*3.5%</f>
        <v>0</v>
      </c>
      <c r="BJ39" s="138">
        <f t="shared" ref="BJ39" si="268">AX39*2%</f>
        <v>0</v>
      </c>
      <c r="BK39" s="119">
        <f t="shared" ref="BK39" si="269">+((AX39-AY39)*9.5%)-BI39</f>
        <v>0</v>
      </c>
      <c r="BL39" s="43"/>
      <c r="BM39" s="117">
        <f>+((P39+Q39+R39+S39+T39+Z39+AA39+AD39)+((P39+Q39+R39+S39+T39+Z39+AA39+AD39)*35%))+U39+V39+W39+X39+Y39+AU39+AV39-AW39</f>
        <v>0</v>
      </c>
      <c r="BN39" s="49">
        <f>+AY39</f>
        <v>0</v>
      </c>
      <c r="BO39" s="49">
        <f>+AZ39</f>
        <v>-4250</v>
      </c>
      <c r="BP39" s="49">
        <f>+BA39</f>
        <v>0</v>
      </c>
      <c r="BQ39" s="49">
        <f t="shared" ref="BQ39" si="270">+BB39</f>
        <v>0</v>
      </c>
      <c r="BR39" s="110">
        <f t="shared" si="194"/>
        <v>297.5</v>
      </c>
      <c r="BS39" s="49">
        <f t="shared" si="194"/>
        <v>0</v>
      </c>
      <c r="BT39" s="49">
        <f t="shared" si="194"/>
        <v>0</v>
      </c>
      <c r="BU39" s="49">
        <f t="shared" si="194"/>
        <v>0</v>
      </c>
      <c r="BV39" s="49">
        <f t="shared" ref="BV39" si="271">+BN39+BO39+BP39+BR39+BS39+BT39+BU39+BQ39</f>
        <v>-3952.5</v>
      </c>
      <c r="BW39" s="49">
        <f t="shared" ref="BW39" si="272">+BM39-BV39</f>
        <v>3952.5</v>
      </c>
      <c r="BX39" s="49">
        <f t="shared" ref="BX39" si="273">SUM(BI39-CC39-CM39-CR39-CW39-DB39-DG39-DL39-CH39)</f>
        <v>0</v>
      </c>
      <c r="BY39" s="47">
        <f t="shared" ref="BY39:BZ39" si="274">SUM(BJ39-CD39-CI39-CN39-CS39-CX39-DC39-DH39-DM39)</f>
        <v>0</v>
      </c>
      <c r="BZ39" s="48">
        <f t="shared" si="274"/>
        <v>0</v>
      </c>
      <c r="CB39" s="49">
        <f t="shared" ref="CB39" si="275">(AE39*35%)+AE39</f>
        <v>0</v>
      </c>
      <c r="CC39" s="49">
        <f t="shared" ref="CC39" si="276">(CB39-(CB39*10%))*3.5%</f>
        <v>0</v>
      </c>
      <c r="CD39" s="47">
        <f t="shared" ref="CD39" si="277">CB39*2%</f>
        <v>0</v>
      </c>
      <c r="CE39" s="48">
        <f t="shared" ref="CE39" si="278">+((CB39-(CB39*10%))*9.5%)-CC39</f>
        <v>0</v>
      </c>
      <c r="CG39" s="49">
        <f t="shared" ref="CG39" si="279">((AF39+AG39+AH39+AI39)*35%)+(AF39+AG39+AH39+AI39)</f>
        <v>0</v>
      </c>
      <c r="CH39" s="49">
        <f t="shared" ref="CH39" si="280">(CG39-(CG39*10%))*3.5%</f>
        <v>0</v>
      </c>
      <c r="CI39" s="47">
        <f t="shared" ref="CI39" si="281">CG39*2%</f>
        <v>0</v>
      </c>
      <c r="CJ39" s="48">
        <f t="shared" ref="CJ39" si="282">+((CG39-(CG39*10%))*9.5%)-CH39</f>
        <v>0</v>
      </c>
      <c r="CL39" s="49">
        <f t="shared" ref="CL39" si="283">+AJ39</f>
        <v>0</v>
      </c>
      <c r="CM39" s="49">
        <f t="shared" ref="CM39" si="284">(AJ39-(AJ39*10%))*3.5%</f>
        <v>0</v>
      </c>
      <c r="CN39" s="47">
        <f t="shared" ref="CN39" si="285">CL39*2%</f>
        <v>0</v>
      </c>
      <c r="CO39" s="48">
        <f>+((AJ39-(AJ226*10%))*9.5%)-CM39</f>
        <v>0</v>
      </c>
      <c r="CQ39" s="49"/>
      <c r="CR39" s="49"/>
      <c r="CS39" s="47"/>
      <c r="CT39" s="48"/>
      <c r="CV39" s="49"/>
      <c r="CW39" s="49"/>
      <c r="CX39" s="47"/>
      <c r="CY39" s="48"/>
      <c r="DA39" s="49"/>
      <c r="DB39" s="49"/>
      <c r="DC39" s="47"/>
      <c r="DD39" s="48"/>
      <c r="DF39" s="49"/>
      <c r="DG39" s="49"/>
      <c r="DH39" s="47"/>
      <c r="DI39" s="48"/>
      <c r="DK39" s="49"/>
      <c r="DL39" s="49"/>
      <c r="DM39" s="47"/>
      <c r="DN39" s="48"/>
      <c r="DO39" s="50"/>
      <c r="DP39" s="49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U39" s="179"/>
      <c r="EV39" s="307"/>
      <c r="EW39" s="305"/>
      <c r="EX39" s="183"/>
      <c r="EY39" s="301"/>
      <c r="EZ39" s="303"/>
      <c r="FA39" s="184"/>
      <c r="FB39" s="184"/>
    </row>
    <row r="40" spans="1:158" s="37" customFormat="1" ht="16.5" thickBot="1" x14ac:dyDescent="0.3">
      <c r="A40" s="269">
        <v>11</v>
      </c>
      <c r="B40" s="225" t="s">
        <v>135</v>
      </c>
      <c r="C40" s="283" t="s">
        <v>136</v>
      </c>
      <c r="D40" s="225" t="s">
        <v>392</v>
      </c>
      <c r="E40" s="285" t="s">
        <v>25</v>
      </c>
      <c r="F40" s="225" t="s">
        <v>138</v>
      </c>
      <c r="G40" s="225" t="s">
        <v>139</v>
      </c>
      <c r="H40" s="285" t="s">
        <v>391</v>
      </c>
      <c r="I40" s="225" t="s">
        <v>140</v>
      </c>
      <c r="J40" s="83" t="s">
        <v>110</v>
      </c>
      <c r="K40" s="83">
        <v>5.74</v>
      </c>
      <c r="L40" s="102" t="s">
        <v>8</v>
      </c>
      <c r="M40" s="73" t="s">
        <v>24</v>
      </c>
      <c r="N40" s="75">
        <v>5.32</v>
      </c>
      <c r="O40" s="76"/>
      <c r="P40" s="73"/>
      <c r="Q40" s="73"/>
      <c r="R40" s="73"/>
      <c r="S40" s="73">
        <v>5</v>
      </c>
      <c r="T40" s="73">
        <v>4</v>
      </c>
      <c r="U40" s="73">
        <v>8</v>
      </c>
      <c r="V40" s="73"/>
      <c r="W40" s="73"/>
      <c r="X40" s="73"/>
      <c r="Y40" s="73"/>
      <c r="Z40" s="76">
        <v>1</v>
      </c>
      <c r="AA40" s="78"/>
      <c r="AB40" s="79"/>
      <c r="AC40" s="79"/>
      <c r="AD40" s="80"/>
      <c r="AE40" s="81">
        <v>9</v>
      </c>
      <c r="AF40" s="81"/>
      <c r="AG40" s="81"/>
      <c r="AH40" s="81"/>
      <c r="AI40" s="81"/>
      <c r="AJ40" s="81"/>
      <c r="AK40" s="188"/>
      <c r="AL40" s="83">
        <v>8</v>
      </c>
      <c r="AM40" s="83"/>
      <c r="AN40" s="189"/>
      <c r="AO40" s="73"/>
      <c r="AP40" s="73"/>
      <c r="AQ40" s="73"/>
      <c r="AR40" s="79"/>
      <c r="AS40" s="79"/>
      <c r="AT40" s="79"/>
      <c r="AU40" s="84"/>
      <c r="AV40" s="84"/>
      <c r="AW40" s="111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127"/>
      <c r="BJ40" s="128"/>
      <c r="BK40" s="35"/>
      <c r="BL40" s="118"/>
      <c r="BM40" s="116"/>
      <c r="BN40" s="181"/>
      <c r="BO40" s="39"/>
      <c r="BP40" s="39"/>
      <c r="BQ40" s="39"/>
      <c r="BR40" s="39"/>
      <c r="BS40" s="181"/>
      <c r="BT40" s="181"/>
      <c r="BU40" s="39"/>
      <c r="BV40" s="39"/>
      <c r="BW40" s="38"/>
      <c r="BX40" s="38"/>
      <c r="BY40" s="35"/>
      <c r="BZ40" s="36"/>
      <c r="CB40" s="38"/>
      <c r="CC40" s="38"/>
      <c r="CD40" s="35"/>
      <c r="CE40" s="36"/>
      <c r="CG40" s="38"/>
      <c r="CH40" s="38"/>
      <c r="CI40" s="35"/>
      <c r="CJ40" s="36"/>
      <c r="CL40" s="38"/>
      <c r="CM40" s="38"/>
      <c r="CN40" s="35"/>
      <c r="CO40" s="36"/>
      <c r="CQ40" s="38"/>
      <c r="CR40" s="38"/>
      <c r="CS40" s="35"/>
      <c r="CT40" s="36"/>
      <c r="CV40" s="38"/>
      <c r="CW40" s="38"/>
      <c r="CX40" s="35"/>
      <c r="CY40" s="36"/>
      <c r="DA40" s="38"/>
      <c r="DB40" s="38"/>
      <c r="DC40" s="35"/>
      <c r="DD40" s="36"/>
      <c r="DF40" s="38"/>
      <c r="DG40" s="38"/>
      <c r="DH40" s="35"/>
      <c r="DI40" s="36"/>
      <c r="DK40" s="38"/>
      <c r="DL40" s="38"/>
      <c r="DM40" s="35"/>
      <c r="DN40" s="36"/>
      <c r="DO40" s="40"/>
      <c r="DP40" s="38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5"/>
      <c r="EC40" s="36"/>
      <c r="EE40" s="38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5"/>
      <c r="ER40" s="36"/>
      <c r="EU40" s="51"/>
      <c r="EV40" s="306"/>
      <c r="EW40" s="304"/>
      <c r="EX40" s="182"/>
      <c r="EY40" s="300"/>
      <c r="EZ40" s="302"/>
      <c r="FA40" s="41"/>
      <c r="FB40" s="41"/>
    </row>
    <row r="41" spans="1:158" s="37" customFormat="1" ht="31.5" customHeight="1" thickBot="1" x14ac:dyDescent="0.3">
      <c r="A41" s="270"/>
      <c r="B41" s="226"/>
      <c r="C41" s="284"/>
      <c r="D41" s="226"/>
      <c r="E41" s="286"/>
      <c r="F41" s="226"/>
      <c r="G41" s="226"/>
      <c r="H41" s="286"/>
      <c r="I41" s="226"/>
      <c r="J41" s="85"/>
      <c r="K41" s="85"/>
      <c r="L41" s="85"/>
      <c r="M41" s="85"/>
      <c r="N41" s="85"/>
      <c r="O41" s="87"/>
      <c r="P41" s="87">
        <f t="shared" ref="P41" si="286">O40/24*P40</f>
        <v>0</v>
      </c>
      <c r="Q41" s="87">
        <f t="shared" ref="Q41" si="287">O40/18*Q40</f>
        <v>0</v>
      </c>
      <c r="R41" s="87">
        <f t="shared" ref="R41" si="288">SUM(O40/18)*R40</f>
        <v>0</v>
      </c>
      <c r="S41" s="87">
        <f t="shared" ref="S41" si="289">SUM(O40/18)*S40</f>
        <v>0</v>
      </c>
      <c r="T41" s="88">
        <f t="shared" ref="T41" si="290">SUM(O40/18)*T40</f>
        <v>0</v>
      </c>
      <c r="U41" s="89"/>
      <c r="V41" s="86"/>
      <c r="W41" s="85"/>
      <c r="X41" s="86"/>
      <c r="Y41" s="86"/>
      <c r="Z41" s="86"/>
      <c r="AA41" s="91"/>
      <c r="AB41" s="92"/>
      <c r="AC41" s="92"/>
      <c r="AD41" s="93">
        <f t="shared" ref="AD41" si="291">SUM(O40/18)*AD40</f>
        <v>0</v>
      </c>
      <c r="AE41" s="94">
        <f>(O40/18*AE40)*30%</f>
        <v>0</v>
      </c>
      <c r="AF41" s="94">
        <f>(O40/18*AF40)*50%</f>
        <v>0</v>
      </c>
      <c r="AG41" s="94">
        <f>(O40/18*AG40)*40%</f>
        <v>0</v>
      </c>
      <c r="AH41" s="94">
        <f>(O40/18*AH40)*35%</f>
        <v>0</v>
      </c>
      <c r="AI41" s="94">
        <f>(O40/18*AI40)*30%</f>
        <v>0</v>
      </c>
      <c r="AJ41" s="94"/>
      <c r="AK41" s="100"/>
      <c r="AL41" s="93"/>
      <c r="AM41" s="93"/>
      <c r="AN41" s="190">
        <f t="shared" ref="AN41" si="292">+(P41+Q41+R41+S41+AA41+AD41+AE41+AF41+AG41+AH41+AI41+AK41+T41+Z41)*1.25-(P41+Q41+R41+S41+AA41+AD41+AE41+AF41+AG41+AH41+AI41+AK41+T41+Z41)</f>
        <v>0</v>
      </c>
      <c r="AO41" s="100"/>
      <c r="AP41" s="100"/>
      <c r="AQ41" s="100"/>
      <c r="AR41" s="92">
        <f>(AN41+AP41)*25%</f>
        <v>0</v>
      </c>
      <c r="AS41" s="92">
        <f>(AN41+AP41)*10%</f>
        <v>0</v>
      </c>
      <c r="AT41" s="97">
        <f t="shared" ref="AT41" si="293">+P41+Q41+R41+S41+T41+U41+V41+W41+X41+Y41+Z41+AA41+AB41+AC41+AD41+AE41+AF41+AG41+AH41+AI41+AJ41+AK41+AL41+AM41+AN41+AO41+AP41+AQ41+AR41+AS41</f>
        <v>0</v>
      </c>
      <c r="AU41" s="98">
        <f t="shared" ref="AU41" si="294">+(P41+Q41+R41+S41+T41+AD41+Z41)+((P41+Q41+R41+S41+T41+AD41+Z41)*25%)</f>
        <v>0</v>
      </c>
      <c r="AV41" s="98">
        <f t="shared" ref="AV41" si="295">(AU41*1.25)-AU41</f>
        <v>0</v>
      </c>
      <c r="AW41" s="7"/>
      <c r="AX41" s="44">
        <f>AT41+AU41+AV41-AW41</f>
        <v>0</v>
      </c>
      <c r="AY41" s="44">
        <f t="shared" ref="AY41" si="296">AX41*10%</f>
        <v>0</v>
      </c>
      <c r="AZ41" s="44">
        <f t="shared" si="227"/>
        <v>-4250</v>
      </c>
      <c r="BA41" s="44">
        <f t="shared" ref="BA41" si="297">(AX41-AY41)*1%</f>
        <v>0</v>
      </c>
      <c r="BB41" s="44">
        <f t="shared" ref="BB41" si="298">SUM(AX41*1%)</f>
        <v>0</v>
      </c>
      <c r="BC41" s="45">
        <v>297.5</v>
      </c>
      <c r="BD41" s="46"/>
      <c r="BE41" s="46"/>
      <c r="BF41" s="46"/>
      <c r="BG41" s="44">
        <f t="shared" ref="BG41" si="299">SUM(AY41+AZ41+BA41+BC41+BD41+BE41+BF41+BB41)</f>
        <v>-3952.5</v>
      </c>
      <c r="BH41" s="44">
        <f t="shared" ref="BH41" si="300">AX41-BG41</f>
        <v>3952.5</v>
      </c>
      <c r="BI41" s="137">
        <f t="shared" ref="BI41" si="301">(AX41-AY41)*3.5%</f>
        <v>0</v>
      </c>
      <c r="BJ41" s="138">
        <f t="shared" ref="BJ41" si="302">AX41*2%</f>
        <v>0</v>
      </c>
      <c r="BK41" s="119">
        <f t="shared" ref="BK41" si="303">+((AX41-AY41)*9.5%)-BI41</f>
        <v>0</v>
      </c>
      <c r="BL41" s="43"/>
      <c r="BM41" s="117">
        <f>+((P41+Q41+R41+S41+T41+Z41+AA41+AD41)+((P41+Q41+R41+S41+T41+Z41+AA41+AD41)*35%))+U41+V41+W41+X41+Y41+AU41+AV41-AW41</f>
        <v>0</v>
      </c>
      <c r="BN41" s="49">
        <f>+AY41</f>
        <v>0</v>
      </c>
      <c r="BO41" s="49">
        <f>+AZ41</f>
        <v>-4250</v>
      </c>
      <c r="BP41" s="49">
        <f>+BA41</f>
        <v>0</v>
      </c>
      <c r="BQ41" s="49">
        <f t="shared" ref="BQ41" si="304">+BB41</f>
        <v>0</v>
      </c>
      <c r="BR41" s="110">
        <f t="shared" si="194"/>
        <v>297.5</v>
      </c>
      <c r="BS41" s="49">
        <f t="shared" si="194"/>
        <v>0</v>
      </c>
      <c r="BT41" s="49">
        <f t="shared" si="194"/>
        <v>0</v>
      </c>
      <c r="BU41" s="49">
        <f t="shared" si="194"/>
        <v>0</v>
      </c>
      <c r="BV41" s="49">
        <f t="shared" ref="BV41" si="305">+BN41+BO41+BP41+BR41+BS41+BT41+BU41+BQ41</f>
        <v>-3952.5</v>
      </c>
      <c r="BW41" s="49">
        <f t="shared" ref="BW41" si="306">+BM41-BV41</f>
        <v>3952.5</v>
      </c>
      <c r="BX41" s="49">
        <f t="shared" ref="BX41" si="307">SUM(BI41-CC41-CM41-CR41-CW41-DB41-DG41-DL41-CH41)</f>
        <v>0</v>
      </c>
      <c r="BY41" s="47">
        <f t="shared" ref="BY41:BZ41" si="308">SUM(BJ41-CD41-CI41-CN41-CS41-CX41-DC41-DH41-DM41)</f>
        <v>0</v>
      </c>
      <c r="BZ41" s="48">
        <f t="shared" si="308"/>
        <v>0</v>
      </c>
      <c r="CB41" s="49">
        <f t="shared" ref="CB41" si="309">(AE41*35%)+AE41</f>
        <v>0</v>
      </c>
      <c r="CC41" s="49">
        <f t="shared" ref="CC41" si="310">(CB41-(CB41*10%))*3.5%</f>
        <v>0</v>
      </c>
      <c r="CD41" s="47">
        <f t="shared" ref="CD41" si="311">CB41*2%</f>
        <v>0</v>
      </c>
      <c r="CE41" s="48">
        <f t="shared" ref="CE41" si="312">+((CB41-(CB41*10%))*9.5%)-CC41</f>
        <v>0</v>
      </c>
      <c r="CG41" s="49">
        <f t="shared" ref="CG41" si="313">((AF41+AG41+AH41+AI41)*35%)+(AF41+AG41+AH41+AI41)</f>
        <v>0</v>
      </c>
      <c r="CH41" s="49">
        <f t="shared" ref="CH41" si="314">(CG41-(CG41*10%))*3.5%</f>
        <v>0</v>
      </c>
      <c r="CI41" s="47">
        <f t="shared" ref="CI41" si="315">CG41*2%</f>
        <v>0</v>
      </c>
      <c r="CJ41" s="48">
        <f t="shared" ref="CJ41" si="316">+((CG41-(CG41*10%))*9.5%)-CH41</f>
        <v>0</v>
      </c>
      <c r="CL41" s="49">
        <f t="shared" ref="CL41" si="317">+AJ41</f>
        <v>0</v>
      </c>
      <c r="CM41" s="49">
        <f t="shared" ref="CM41" si="318">(AJ41-(AJ41*10%))*3.5%</f>
        <v>0</v>
      </c>
      <c r="CN41" s="47">
        <f t="shared" ref="CN41" si="319">CL41*2%</f>
        <v>0</v>
      </c>
      <c r="CO41" s="48">
        <f>+((AJ41-(AJ228*10%))*9.5%)-CM41</f>
        <v>0</v>
      </c>
      <c r="CQ41" s="49"/>
      <c r="CR41" s="49"/>
      <c r="CS41" s="47"/>
      <c r="CT41" s="48"/>
      <c r="CV41" s="49"/>
      <c r="CW41" s="49"/>
      <c r="CX41" s="47"/>
      <c r="CY41" s="48"/>
      <c r="DA41" s="49"/>
      <c r="DB41" s="49"/>
      <c r="DC41" s="47"/>
      <c r="DD41" s="48"/>
      <c r="DF41" s="49"/>
      <c r="DG41" s="49"/>
      <c r="DH41" s="47"/>
      <c r="DI41" s="48"/>
      <c r="DK41" s="49"/>
      <c r="DL41" s="49"/>
      <c r="DM41" s="47"/>
      <c r="DN41" s="48"/>
      <c r="DO41" s="50"/>
      <c r="DP41" s="49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U41" s="179"/>
      <c r="EV41" s="307"/>
      <c r="EW41" s="305"/>
      <c r="EX41" s="183"/>
      <c r="EY41" s="301"/>
      <c r="EZ41" s="303"/>
      <c r="FA41" s="184"/>
      <c r="FB41" s="184"/>
    </row>
    <row r="42" spans="1:158" s="37" customFormat="1" ht="22.5" customHeight="1" thickBot="1" x14ac:dyDescent="0.3">
      <c r="A42" s="269">
        <v>12</v>
      </c>
      <c r="B42" s="225" t="s">
        <v>369</v>
      </c>
      <c r="C42" s="283" t="s">
        <v>136</v>
      </c>
      <c r="D42" s="225" t="s">
        <v>368</v>
      </c>
      <c r="E42" s="225" t="s">
        <v>397</v>
      </c>
      <c r="F42" s="225" t="s">
        <v>393</v>
      </c>
      <c r="G42" s="225" t="s">
        <v>394</v>
      </c>
      <c r="H42" s="285" t="s">
        <v>395</v>
      </c>
      <c r="I42" s="225" t="s">
        <v>396</v>
      </c>
      <c r="J42" s="83"/>
      <c r="K42" s="83"/>
      <c r="L42" s="102"/>
      <c r="M42" s="73" t="s">
        <v>93</v>
      </c>
      <c r="N42" s="75">
        <v>4.74</v>
      </c>
      <c r="O42" s="76"/>
      <c r="P42" s="73"/>
      <c r="Q42" s="73">
        <v>3</v>
      </c>
      <c r="R42" s="73"/>
      <c r="S42" s="73">
        <v>10</v>
      </c>
      <c r="T42" s="73"/>
      <c r="U42" s="73">
        <v>9</v>
      </c>
      <c r="V42" s="73"/>
      <c r="W42" s="73" t="s">
        <v>398</v>
      </c>
      <c r="X42" s="73"/>
      <c r="Y42" s="73"/>
      <c r="Z42" s="76"/>
      <c r="AA42" s="78"/>
      <c r="AB42" s="79"/>
      <c r="AC42" s="79"/>
      <c r="AD42" s="80">
        <v>4</v>
      </c>
      <c r="AE42" s="81">
        <v>13</v>
      </c>
      <c r="AF42" s="81"/>
      <c r="AG42" s="81"/>
      <c r="AH42" s="81"/>
      <c r="AI42" s="81">
        <v>11</v>
      </c>
      <c r="AJ42" s="81"/>
      <c r="AK42" s="188"/>
      <c r="AL42" s="83">
        <v>9</v>
      </c>
      <c r="AM42" s="83"/>
      <c r="AN42" s="189"/>
      <c r="AO42" s="73"/>
      <c r="AP42" s="73"/>
      <c r="AQ42" s="73"/>
      <c r="AR42" s="79"/>
      <c r="AS42" s="79"/>
      <c r="AT42" s="79"/>
      <c r="AU42" s="84"/>
      <c r="AV42" s="84"/>
      <c r="AW42" s="111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127"/>
      <c r="BJ42" s="128"/>
      <c r="BK42" s="35"/>
      <c r="BL42" s="118"/>
      <c r="BM42" s="116"/>
      <c r="BN42" s="181"/>
      <c r="BO42" s="39"/>
      <c r="BP42" s="39"/>
      <c r="BQ42" s="39"/>
      <c r="BR42" s="39"/>
      <c r="BS42" s="181"/>
      <c r="BT42" s="181"/>
      <c r="BU42" s="39"/>
      <c r="BV42" s="39"/>
      <c r="BW42" s="38"/>
      <c r="BX42" s="38"/>
      <c r="BY42" s="35"/>
      <c r="BZ42" s="36"/>
      <c r="CB42" s="38"/>
      <c r="CC42" s="38"/>
      <c r="CD42" s="35"/>
      <c r="CE42" s="36"/>
      <c r="CG42" s="38"/>
      <c r="CH42" s="38"/>
      <c r="CI42" s="35"/>
      <c r="CJ42" s="36"/>
      <c r="CL42" s="38"/>
      <c r="CM42" s="38"/>
      <c r="CN42" s="35"/>
      <c r="CO42" s="36"/>
      <c r="CQ42" s="38"/>
      <c r="CR42" s="38"/>
      <c r="CS42" s="35"/>
      <c r="CT42" s="36"/>
      <c r="CV42" s="38"/>
      <c r="CW42" s="38"/>
      <c r="CX42" s="35"/>
      <c r="CY42" s="36"/>
      <c r="DA42" s="38"/>
      <c r="DB42" s="38"/>
      <c r="DC42" s="35"/>
      <c r="DD42" s="36"/>
      <c r="DF42" s="38"/>
      <c r="DG42" s="38"/>
      <c r="DH42" s="35"/>
      <c r="DI42" s="36"/>
      <c r="DK42" s="38"/>
      <c r="DL42" s="38"/>
      <c r="DM42" s="35"/>
      <c r="DN42" s="36"/>
      <c r="DO42" s="40"/>
      <c r="DP42" s="38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5"/>
      <c r="EC42" s="36"/>
      <c r="EE42" s="38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5"/>
      <c r="ER42" s="36"/>
      <c r="EU42" s="51"/>
      <c r="EV42" s="306"/>
      <c r="EW42" s="304"/>
      <c r="EX42" s="182"/>
      <c r="EY42" s="300"/>
      <c r="EZ42" s="302"/>
      <c r="FA42" s="41"/>
      <c r="FB42" s="41"/>
    </row>
    <row r="43" spans="1:158" s="37" customFormat="1" ht="30" customHeight="1" thickBot="1" x14ac:dyDescent="0.3">
      <c r="A43" s="270"/>
      <c r="B43" s="226"/>
      <c r="C43" s="284"/>
      <c r="D43" s="226"/>
      <c r="E43" s="226"/>
      <c r="F43" s="226"/>
      <c r="G43" s="226"/>
      <c r="H43" s="286"/>
      <c r="I43" s="226"/>
      <c r="J43" s="85"/>
      <c r="K43" s="85"/>
      <c r="L43" s="85"/>
      <c r="M43" s="73" t="s">
        <v>87</v>
      </c>
      <c r="N43" s="75">
        <v>3.97</v>
      </c>
      <c r="O43" s="76"/>
      <c r="P43" s="87">
        <f t="shared" ref="P43" si="320">O42/24*P42</f>
        <v>0</v>
      </c>
      <c r="Q43" s="87">
        <f>(O43/18*2)+(O42/18*1)</f>
        <v>0</v>
      </c>
      <c r="R43" s="87">
        <f t="shared" ref="R43" si="321">SUM(O42/18)*R42</f>
        <v>0</v>
      </c>
      <c r="S43" s="87">
        <f>SUM(O42/18)*S42</f>
        <v>0</v>
      </c>
      <c r="T43" s="88">
        <f t="shared" ref="T43" si="322">SUM(O42/18)*T42</f>
        <v>0</v>
      </c>
      <c r="U43" s="89"/>
      <c r="V43" s="86"/>
      <c r="W43" s="86"/>
      <c r="X43" s="86"/>
      <c r="Y43" s="86"/>
      <c r="Z43" s="86">
        <f t="shared" ref="Z43" si="323">SUM(K42*17697*Z42)</f>
        <v>0</v>
      </c>
      <c r="AA43" s="91">
        <f t="shared" ref="AA43" si="324">((P43+Q43+R43+S43+T43)/27*18)*AA42</f>
        <v>0</v>
      </c>
      <c r="AB43" s="92">
        <f t="shared" ref="AB43" si="325">(P43+Q43+R43+S43+T43+Z43+AA43+AD43+AE43+AF43+AG43+AH43+AI43+AK43)*25%</f>
        <v>0</v>
      </c>
      <c r="AC43" s="92">
        <f t="shared" ref="AC43" si="326">+(P43+Q43+R43+S43+T43+Z43+AA43+AD43+AE43+AF43+AG43+AH43+AI43+AK43)*10%</f>
        <v>0</v>
      </c>
      <c r="AD43" s="93">
        <f t="shared" ref="AD43" si="327">SUM(O42/18)*AD42</f>
        <v>0</v>
      </c>
      <c r="AE43" s="94">
        <f>(O42/18*AE42)*30%</f>
        <v>0</v>
      </c>
      <c r="AF43" s="94">
        <f>(O42/18*AF42)*50%</f>
        <v>0</v>
      </c>
      <c r="AG43" s="94">
        <f>(O42/18*AG42)*40%</f>
        <v>0</v>
      </c>
      <c r="AH43" s="94">
        <f>(O42/18*AH42)*35%</f>
        <v>0</v>
      </c>
      <c r="AI43" s="94">
        <f>(O42/18*AI42)*30%</f>
        <v>0</v>
      </c>
      <c r="AJ43" s="95"/>
      <c r="AK43" s="100"/>
      <c r="AL43" s="93"/>
      <c r="AM43" s="93"/>
      <c r="AN43" s="190">
        <f t="shared" ref="AN43" si="328">+(P43+Q43+R43+S43+AA43+AD43+AE43+AF43+AG43+AH43+AI43+AK43+T43+Z43)*1.25-(P43+Q43+R43+S43+AA43+AD43+AE43+AF43+AG43+AH43+AI43+AK43+T43+Z43)</f>
        <v>0</v>
      </c>
      <c r="AO43" s="100"/>
      <c r="AP43" s="100"/>
      <c r="AQ43" s="100"/>
      <c r="AR43" s="92">
        <f>(AN43+AP43)*25%</f>
        <v>0</v>
      </c>
      <c r="AS43" s="92">
        <f>(AN43+AP43)*10%</f>
        <v>0</v>
      </c>
      <c r="AT43" s="97">
        <f t="shared" ref="AT43" si="329">+P43+Q43+R43+S43+T43+U43+V43+W43+X43+Y43+Z43+AA43+AB43+AC43+AD43+AE43+AF43+AG43+AH43+AI43+AJ43+AK43+AL43+AM43+AN43+AO43+AP43+AQ43+AR43+AS43</f>
        <v>0</v>
      </c>
      <c r="AU43" s="98">
        <f t="shared" ref="AU43" si="330">+(P43+Q43+R43+S43+T43+AD43+Z43)+((P43+Q43+R43+S43+T43+AD43+Z43)*25%)</f>
        <v>0</v>
      </c>
      <c r="AV43" s="98">
        <f t="shared" ref="AV43" si="331">(AU43*1.25)-AU43</f>
        <v>0</v>
      </c>
      <c r="AW43" s="7"/>
      <c r="AX43" s="44">
        <f>AT43+AU43+AV43-AW43</f>
        <v>0</v>
      </c>
      <c r="AY43" s="44">
        <f t="shared" ref="AY43" si="332">AX43*10%</f>
        <v>0</v>
      </c>
      <c r="AZ43" s="44">
        <f t="shared" si="227"/>
        <v>-4250</v>
      </c>
      <c r="BA43" s="44">
        <f t="shared" ref="BA43" si="333">(AX43-AY43)*1%</f>
        <v>0</v>
      </c>
      <c r="BB43" s="44">
        <f t="shared" ref="BB43" si="334">SUM(AX43*1%)</f>
        <v>0</v>
      </c>
      <c r="BC43" s="45"/>
      <c r="BD43" s="46"/>
      <c r="BE43" s="46"/>
      <c r="BF43" s="46"/>
      <c r="BG43" s="44">
        <f t="shared" ref="BG43" si="335">SUM(AY43+AZ43+BA43+BC43+BD43+BE43+BF43+BB43)</f>
        <v>-4250</v>
      </c>
      <c r="BH43" s="44">
        <f t="shared" ref="BH43" si="336">AX43-BG43</f>
        <v>4250</v>
      </c>
      <c r="BI43" s="137">
        <f t="shared" ref="BI43" si="337">(AX43-AY43)*3.5%</f>
        <v>0</v>
      </c>
      <c r="BJ43" s="138">
        <f t="shared" ref="BJ43" si="338">AX43*2%</f>
        <v>0</v>
      </c>
      <c r="BK43" s="119">
        <f t="shared" ref="BK43" si="339">+((AX43-AY43)*9.5%)-BI43</f>
        <v>0</v>
      </c>
      <c r="BL43" s="43"/>
      <c r="BM43" s="117">
        <f>+((P43+Q43+R43+S43+T43+Z43+AA43+AD43)+((P43+Q43+R43+S43+T43+Z43+AA43+AD43)*35%))+U43+V43+W43+X43+Y43+AU43+AV43-AW43</f>
        <v>0</v>
      </c>
      <c r="BN43" s="49">
        <f>+AY43</f>
        <v>0</v>
      </c>
      <c r="BO43" s="49">
        <f>+AZ43</f>
        <v>-4250</v>
      </c>
      <c r="BP43" s="49">
        <f>+BA43</f>
        <v>0</v>
      </c>
      <c r="BQ43" s="49">
        <f t="shared" ref="BQ43:BU43" si="340">+BB43</f>
        <v>0</v>
      </c>
      <c r="BR43" s="110">
        <f t="shared" si="340"/>
        <v>0</v>
      </c>
      <c r="BS43" s="49">
        <f t="shared" si="340"/>
        <v>0</v>
      </c>
      <c r="BT43" s="49">
        <f t="shared" si="340"/>
        <v>0</v>
      </c>
      <c r="BU43" s="49">
        <f t="shared" si="340"/>
        <v>0</v>
      </c>
      <c r="BV43" s="49">
        <f t="shared" ref="BV43" si="341">+BN43+BO43+BP43+BR43+BS43+BT43+BU43+BQ43</f>
        <v>-4250</v>
      </c>
      <c r="BW43" s="49">
        <f t="shared" ref="BW43" si="342">+BM43-BV43</f>
        <v>4250</v>
      </c>
      <c r="BX43" s="49">
        <f t="shared" ref="BX43" si="343">SUM(BI43-CC43-CM43-CR43-CW43-DB43-DG43-DL43-CH43)</f>
        <v>0</v>
      </c>
      <c r="BY43" s="47">
        <f t="shared" ref="BY43:BZ43" si="344">SUM(BJ43-CD43-CI43-CN43-CS43-CX43-DC43-DH43-DM43)</f>
        <v>0</v>
      </c>
      <c r="BZ43" s="48">
        <f t="shared" si="344"/>
        <v>0</v>
      </c>
      <c r="CB43" s="49">
        <f t="shared" ref="CB43" si="345">(AE43*35%)+AE43</f>
        <v>0</v>
      </c>
      <c r="CC43" s="49">
        <f t="shared" ref="CC43" si="346">(CB43-(CB43*10%))*3.5%</f>
        <v>0</v>
      </c>
      <c r="CD43" s="47">
        <f t="shared" ref="CD43" si="347">CB43*2%</f>
        <v>0</v>
      </c>
      <c r="CE43" s="48">
        <f t="shared" ref="CE43" si="348">+((CB43-(CB43*10%))*9.5%)-CC43</f>
        <v>0</v>
      </c>
      <c r="CG43" s="49">
        <f t="shared" ref="CG43" si="349">((AF43+AG43+AH43+AI43)*35%)+(AF43+AG43+AH43+AI43)</f>
        <v>0</v>
      </c>
      <c r="CH43" s="49">
        <f t="shared" ref="CH43" si="350">(CG43-(CG43*10%))*3.5%</f>
        <v>0</v>
      </c>
      <c r="CI43" s="47">
        <f t="shared" ref="CI43" si="351">CG43*2%</f>
        <v>0</v>
      </c>
      <c r="CJ43" s="48">
        <f t="shared" ref="CJ43" si="352">+((CG43-(CG43*10%))*9.5%)-CH43</f>
        <v>0</v>
      </c>
      <c r="CL43" s="49">
        <f t="shared" ref="CL43" si="353">+AJ43</f>
        <v>0</v>
      </c>
      <c r="CM43" s="49">
        <f t="shared" ref="CM43" si="354">(AJ43-(AJ43*10%))*3.5%</f>
        <v>0</v>
      </c>
      <c r="CN43" s="47">
        <f t="shared" ref="CN43" si="355">CL43*2%</f>
        <v>0</v>
      </c>
      <c r="CO43" s="48">
        <f>+((AJ43-(AJ230*10%))*9.5%)-CM43</f>
        <v>0</v>
      </c>
      <c r="CQ43" s="49"/>
      <c r="CR43" s="49"/>
      <c r="CS43" s="47"/>
      <c r="CT43" s="48"/>
      <c r="CV43" s="49"/>
      <c r="CW43" s="49"/>
      <c r="CX43" s="47"/>
      <c r="CY43" s="48"/>
      <c r="DA43" s="49"/>
      <c r="DB43" s="49"/>
      <c r="DC43" s="47"/>
      <c r="DD43" s="48"/>
      <c r="DF43" s="49"/>
      <c r="DG43" s="49"/>
      <c r="DH43" s="47"/>
      <c r="DI43" s="48"/>
      <c r="DK43" s="49"/>
      <c r="DL43" s="49"/>
      <c r="DM43" s="47"/>
      <c r="DN43" s="48"/>
      <c r="DO43" s="50"/>
      <c r="DP43" s="49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U43" s="179"/>
      <c r="EV43" s="307"/>
      <c r="EW43" s="305"/>
      <c r="EX43" s="183"/>
      <c r="EY43" s="301"/>
      <c r="EZ43" s="303"/>
      <c r="FA43" s="184"/>
      <c r="FB43" s="184"/>
    </row>
    <row r="44" spans="1:158" s="37" customFormat="1" ht="29.25" customHeight="1" thickBot="1" x14ac:dyDescent="0.3">
      <c r="A44" s="269">
        <v>13</v>
      </c>
      <c r="B44" s="225" t="s">
        <v>141</v>
      </c>
      <c r="C44" s="283" t="s">
        <v>142</v>
      </c>
      <c r="D44" s="225" t="s">
        <v>370</v>
      </c>
      <c r="E44" s="285" t="s">
        <v>25</v>
      </c>
      <c r="F44" s="225" t="s">
        <v>143</v>
      </c>
      <c r="G44" s="225" t="s">
        <v>144</v>
      </c>
      <c r="H44" s="285" t="s">
        <v>399</v>
      </c>
      <c r="I44" s="225" t="s">
        <v>145</v>
      </c>
      <c r="J44" s="83" t="s">
        <v>146</v>
      </c>
      <c r="K44" s="101">
        <v>3.58</v>
      </c>
      <c r="L44" s="102" t="s">
        <v>8</v>
      </c>
      <c r="M44" s="73" t="s">
        <v>104</v>
      </c>
      <c r="N44" s="75">
        <v>4.1399999999999997</v>
      </c>
      <c r="O44" s="76"/>
      <c r="P44" s="73"/>
      <c r="Q44" s="73"/>
      <c r="R44" s="73">
        <v>8</v>
      </c>
      <c r="S44" s="73"/>
      <c r="T44" s="73"/>
      <c r="U44" s="73">
        <v>8</v>
      </c>
      <c r="V44" s="73"/>
      <c r="W44" s="73"/>
      <c r="X44" s="73"/>
      <c r="Y44" s="73"/>
      <c r="Z44" s="76">
        <v>1</v>
      </c>
      <c r="AA44" s="78"/>
      <c r="AB44" s="79"/>
      <c r="AC44" s="79"/>
      <c r="AD44" s="80"/>
      <c r="AE44" s="81">
        <v>8</v>
      </c>
      <c r="AF44" s="81"/>
      <c r="AG44" s="81"/>
      <c r="AH44" s="81"/>
      <c r="AI44" s="81"/>
      <c r="AJ44" s="81"/>
      <c r="AK44" s="188"/>
      <c r="AL44" s="83">
        <v>8</v>
      </c>
      <c r="AM44" s="83"/>
      <c r="AN44" s="189"/>
      <c r="AO44" s="73"/>
      <c r="AP44" s="73"/>
      <c r="AQ44" s="73"/>
      <c r="AR44" s="79"/>
      <c r="AS44" s="79"/>
      <c r="AT44" s="79"/>
      <c r="AU44" s="84"/>
      <c r="AV44" s="84"/>
      <c r="AW44" s="111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127"/>
      <c r="BJ44" s="128"/>
      <c r="BK44" s="35"/>
      <c r="BL44" s="118"/>
      <c r="BM44" s="116"/>
      <c r="BN44" s="181"/>
      <c r="BO44" s="39"/>
      <c r="BP44" s="39"/>
      <c r="BQ44" s="39"/>
      <c r="BR44" s="39"/>
      <c r="BS44" s="181"/>
      <c r="BT44" s="181"/>
      <c r="BU44" s="39"/>
      <c r="BV44" s="39"/>
      <c r="BW44" s="38"/>
      <c r="BX44" s="38"/>
      <c r="BY44" s="35"/>
      <c r="BZ44" s="36"/>
      <c r="CB44" s="38"/>
      <c r="CC44" s="38"/>
      <c r="CD44" s="35"/>
      <c r="CE44" s="36"/>
      <c r="CG44" s="38"/>
      <c r="CH44" s="38"/>
      <c r="CI44" s="35"/>
      <c r="CJ44" s="36"/>
      <c r="CL44" s="38"/>
      <c r="CM44" s="38"/>
      <c r="CN44" s="35"/>
      <c r="CO44" s="36"/>
      <c r="CQ44" s="38"/>
      <c r="CR44" s="38"/>
      <c r="CS44" s="35"/>
      <c r="CT44" s="36"/>
      <c r="CV44" s="38"/>
      <c r="CW44" s="38"/>
      <c r="CX44" s="35"/>
      <c r="CY44" s="36"/>
      <c r="DA44" s="38"/>
      <c r="DB44" s="38"/>
      <c r="DC44" s="35"/>
      <c r="DD44" s="36"/>
      <c r="DF44" s="38"/>
      <c r="DG44" s="38"/>
      <c r="DH44" s="35"/>
      <c r="DI44" s="36"/>
      <c r="DK44" s="38"/>
      <c r="DL44" s="38"/>
      <c r="DM44" s="35"/>
      <c r="DN44" s="36"/>
      <c r="DO44" s="40"/>
      <c r="DP44" s="38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5"/>
      <c r="EC44" s="36"/>
      <c r="EE44" s="38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5"/>
      <c r="ER44" s="36"/>
      <c r="EU44" s="51"/>
      <c r="EV44" s="306"/>
      <c r="EW44" s="304"/>
      <c r="EX44" s="182"/>
      <c r="EY44" s="300"/>
      <c r="EZ44" s="302"/>
      <c r="FA44" s="41"/>
      <c r="FB44" s="41"/>
    </row>
    <row r="45" spans="1:158" s="37" customFormat="1" ht="33" customHeight="1" thickBot="1" x14ac:dyDescent="0.3">
      <c r="A45" s="270"/>
      <c r="B45" s="226"/>
      <c r="C45" s="284"/>
      <c r="D45" s="226"/>
      <c r="E45" s="286"/>
      <c r="F45" s="226"/>
      <c r="G45" s="226"/>
      <c r="H45" s="286"/>
      <c r="I45" s="226"/>
      <c r="J45" s="85"/>
      <c r="K45" s="85"/>
      <c r="L45" s="85"/>
      <c r="M45" s="85"/>
      <c r="N45" s="85"/>
      <c r="O45" s="87"/>
      <c r="P45" s="87">
        <f t="shared" ref="P45" si="356">O44/24*P44</f>
        <v>0</v>
      </c>
      <c r="Q45" s="87">
        <f t="shared" ref="Q45" si="357">O44/18*Q44</f>
        <v>0</v>
      </c>
      <c r="R45" s="87">
        <f t="shared" ref="R45" si="358">SUM(O44/18)*R44</f>
        <v>0</v>
      </c>
      <c r="S45" s="87">
        <f t="shared" ref="S45" si="359">SUM(O44/18)*S44</f>
        <v>0</v>
      </c>
      <c r="T45" s="88">
        <f t="shared" ref="T45" si="360">SUM(O44/18)*T44</f>
        <v>0</v>
      </c>
      <c r="U45" s="89"/>
      <c r="V45" s="86"/>
      <c r="W45" s="85"/>
      <c r="X45" s="86"/>
      <c r="Y45" s="86"/>
      <c r="Z45" s="86"/>
      <c r="AA45" s="91"/>
      <c r="AB45" s="92"/>
      <c r="AC45" s="92"/>
      <c r="AD45" s="93">
        <f t="shared" ref="AD45" si="361">SUM(O44/18)*AD44</f>
        <v>0</v>
      </c>
      <c r="AE45" s="94">
        <f>(O44/18*AE44)*30%</f>
        <v>0</v>
      </c>
      <c r="AF45" s="94">
        <f>(O44/18*AF44)*50%</f>
        <v>0</v>
      </c>
      <c r="AG45" s="94">
        <f>(O44/18*AG44)*40%</f>
        <v>0</v>
      </c>
      <c r="AH45" s="94">
        <f>(O44/18*AH44)*35%</f>
        <v>0</v>
      </c>
      <c r="AI45" s="94">
        <f>(O44/18*AI44)*30%</f>
        <v>0</v>
      </c>
      <c r="AJ45" s="94"/>
      <c r="AK45" s="100"/>
      <c r="AL45" s="93"/>
      <c r="AM45" s="93"/>
      <c r="AN45" s="190">
        <f t="shared" ref="AN45" si="362">+(P45+Q45+R45+S45+AA45+AD45+AE45+AF45+AG45+AH45+AI45+AK45+T45+Z45)*1.25-(P45+Q45+R45+S45+AA45+AD45+AE45+AF45+AG45+AH45+AI45+AK45+T45+Z45)</f>
        <v>0</v>
      </c>
      <c r="AO45" s="100"/>
      <c r="AP45" s="100"/>
      <c r="AQ45" s="100"/>
      <c r="AR45" s="92">
        <f>(AN45+AP45)*25%</f>
        <v>0</v>
      </c>
      <c r="AS45" s="92">
        <f>(AN45+AP45)*10%</f>
        <v>0</v>
      </c>
      <c r="AT45" s="97">
        <f t="shared" ref="AT45" si="363">+P45+Q45+R45+S45+T45+U45+V45+W45+X45+Y45+Z45+AA45+AB45+AC45+AD45+AE45+AF45+AG45+AH45+AI45+AJ45+AK45+AL45+AM45+AN45+AO45+AP45+AQ45+AR45+AS45</f>
        <v>0</v>
      </c>
      <c r="AU45" s="98">
        <f t="shared" ref="AU45" si="364">+(P45+Q45+R45+S45+T45+AD45+Z45)+((P45+Q45+R45+S45+T45+AD45+Z45)*25%)</f>
        <v>0</v>
      </c>
      <c r="AV45" s="98">
        <f t="shared" ref="AV45" si="365">(AU45*1.25)-AU45</f>
        <v>0</v>
      </c>
      <c r="AW45" s="7"/>
      <c r="AX45" s="44">
        <f>AT45+AU45+AV45-AW45</f>
        <v>0</v>
      </c>
      <c r="AY45" s="44">
        <f t="shared" ref="AY45" si="366">AX45*10%</f>
        <v>0</v>
      </c>
      <c r="AZ45" s="44">
        <f t="shared" si="227"/>
        <v>-4250</v>
      </c>
      <c r="BA45" s="44">
        <f t="shared" ref="BA45" si="367">(AX45-AY45)*1%</f>
        <v>0</v>
      </c>
      <c r="BB45" s="44">
        <f t="shared" ref="BB45" si="368">SUM(AX45*1%)</f>
        <v>0</v>
      </c>
      <c r="BC45" s="45">
        <v>297.5</v>
      </c>
      <c r="BD45" s="46"/>
      <c r="BE45" s="46"/>
      <c r="BF45" s="46"/>
      <c r="BG45" s="44">
        <f t="shared" ref="BG45" si="369">SUM(AY45+AZ45+BA45+BC45+BD45+BE45+BF45+BB45)</f>
        <v>-3952.5</v>
      </c>
      <c r="BH45" s="44">
        <f t="shared" ref="BH45" si="370">AX45-BG45</f>
        <v>3952.5</v>
      </c>
      <c r="BI45" s="137">
        <f t="shared" ref="BI45" si="371">(AX45-AY45)*3.5%</f>
        <v>0</v>
      </c>
      <c r="BJ45" s="138">
        <f t="shared" ref="BJ45" si="372">AX45*2%</f>
        <v>0</v>
      </c>
      <c r="BK45" s="119">
        <f t="shared" ref="BK45" si="373">+((AX45-AY45)*9.5%)-BI45</f>
        <v>0</v>
      </c>
      <c r="BL45" s="43"/>
      <c r="BM45" s="117">
        <f>+((P45+Q45+R45+S45+T45+Z45+AA45+AD45)+((P45+Q45+R45+S45+T45+Z45+AA45+AD45)*35%))+U45+V45+W45+X45+Y45+AU45+AV45-AW45</f>
        <v>0</v>
      </c>
      <c r="BN45" s="49">
        <f>+AY45</f>
        <v>0</v>
      </c>
      <c r="BO45" s="49">
        <f>+AZ45</f>
        <v>-4250</v>
      </c>
      <c r="BP45" s="49">
        <f>+BA45</f>
        <v>0</v>
      </c>
      <c r="BQ45" s="49">
        <f t="shared" ref="BQ45" si="374">+BB45</f>
        <v>0</v>
      </c>
      <c r="BR45" s="110">
        <f t="shared" si="194"/>
        <v>297.5</v>
      </c>
      <c r="BS45" s="49">
        <f t="shared" si="194"/>
        <v>0</v>
      </c>
      <c r="BT45" s="49">
        <f t="shared" si="194"/>
        <v>0</v>
      </c>
      <c r="BU45" s="49">
        <f t="shared" si="194"/>
        <v>0</v>
      </c>
      <c r="BV45" s="49">
        <f t="shared" ref="BV45" si="375">+BN45+BO45+BP45+BR45+BS45+BT45+BU45+BQ45</f>
        <v>-3952.5</v>
      </c>
      <c r="BW45" s="49">
        <f t="shared" ref="BW45" si="376">+BM45-BV45</f>
        <v>3952.5</v>
      </c>
      <c r="BX45" s="49">
        <f t="shared" ref="BX45" si="377">SUM(BI45-CC45-CM45-CR45-CW45-DB45-DG45-DL45-CH45)</f>
        <v>0</v>
      </c>
      <c r="BY45" s="47">
        <f t="shared" ref="BY45:BZ45" si="378">SUM(BJ45-CD45-CI45-CN45-CS45-CX45-DC45-DH45-DM45)</f>
        <v>0</v>
      </c>
      <c r="BZ45" s="48">
        <f t="shared" si="378"/>
        <v>0</v>
      </c>
      <c r="CB45" s="49">
        <f t="shared" ref="CB45" si="379">(AE45*35%)+AE45</f>
        <v>0</v>
      </c>
      <c r="CC45" s="49">
        <f t="shared" ref="CC45" si="380">(CB45-(CB45*10%))*3.5%</f>
        <v>0</v>
      </c>
      <c r="CD45" s="47">
        <f t="shared" ref="CD45" si="381">CB45*2%</f>
        <v>0</v>
      </c>
      <c r="CE45" s="48">
        <f t="shared" ref="CE45" si="382">+((CB45-(CB45*10%))*9.5%)-CC45</f>
        <v>0</v>
      </c>
      <c r="CG45" s="49">
        <f t="shared" ref="CG45" si="383">((AF45+AG45+AH45+AI45)*35%)+(AF45+AG45+AH45+AI45)</f>
        <v>0</v>
      </c>
      <c r="CH45" s="49">
        <f t="shared" ref="CH45" si="384">(CG45-(CG45*10%))*3.5%</f>
        <v>0</v>
      </c>
      <c r="CI45" s="47">
        <f t="shared" ref="CI45" si="385">CG45*2%</f>
        <v>0</v>
      </c>
      <c r="CJ45" s="48">
        <f t="shared" ref="CJ45" si="386">+((CG45-(CG45*10%))*9.5%)-CH45</f>
        <v>0</v>
      </c>
      <c r="CL45" s="49">
        <f t="shared" ref="CL45" si="387">+AJ45</f>
        <v>0</v>
      </c>
      <c r="CM45" s="49">
        <f t="shared" ref="CM45" si="388">(AJ45-(AJ45*10%))*3.5%</f>
        <v>0</v>
      </c>
      <c r="CN45" s="47">
        <f t="shared" ref="CN45" si="389">CL45*2%</f>
        <v>0</v>
      </c>
      <c r="CO45" s="48">
        <f>+((AJ45-(AJ230*10%))*9.5%)-CM45</f>
        <v>0</v>
      </c>
      <c r="CQ45" s="49"/>
      <c r="CR45" s="49"/>
      <c r="CS45" s="47"/>
      <c r="CT45" s="48"/>
      <c r="CV45" s="49"/>
      <c r="CW45" s="49"/>
      <c r="CX45" s="47"/>
      <c r="CY45" s="48"/>
      <c r="DA45" s="49"/>
      <c r="DB45" s="49"/>
      <c r="DC45" s="47"/>
      <c r="DD45" s="48"/>
      <c r="DF45" s="49"/>
      <c r="DG45" s="49"/>
      <c r="DH45" s="47"/>
      <c r="DI45" s="48"/>
      <c r="DK45" s="49"/>
      <c r="DL45" s="49"/>
      <c r="DM45" s="47"/>
      <c r="DN45" s="48"/>
      <c r="DO45" s="50"/>
      <c r="DP45" s="49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U45" s="179"/>
      <c r="EV45" s="307"/>
      <c r="EW45" s="305"/>
      <c r="EX45" s="183"/>
      <c r="EY45" s="301"/>
      <c r="EZ45" s="303"/>
      <c r="FA45" s="184"/>
      <c r="FB45" s="184"/>
    </row>
    <row r="46" spans="1:158" s="37" customFormat="1" ht="29.25" customHeight="1" thickBot="1" x14ac:dyDescent="0.3">
      <c r="A46" s="269">
        <v>14</v>
      </c>
      <c r="B46" s="225" t="s">
        <v>487</v>
      </c>
      <c r="C46" s="283" t="s">
        <v>142</v>
      </c>
      <c r="D46" s="225" t="s">
        <v>488</v>
      </c>
      <c r="E46" s="285" t="s">
        <v>25</v>
      </c>
      <c r="F46" s="225" t="s">
        <v>489</v>
      </c>
      <c r="G46" s="225" t="s">
        <v>490</v>
      </c>
      <c r="H46" s="285" t="s">
        <v>491</v>
      </c>
      <c r="I46" s="225" t="s">
        <v>145</v>
      </c>
      <c r="J46" s="83"/>
      <c r="K46" s="101"/>
      <c r="L46" s="102"/>
      <c r="M46" s="73" t="s">
        <v>104</v>
      </c>
      <c r="N46" s="75">
        <v>4.2300000000000004</v>
      </c>
      <c r="O46" s="76"/>
      <c r="P46" s="73">
        <v>24</v>
      </c>
      <c r="Q46" s="73"/>
      <c r="R46" s="73"/>
      <c r="S46" s="73"/>
      <c r="T46" s="73"/>
      <c r="U46" s="73"/>
      <c r="V46" s="73"/>
      <c r="W46" s="73"/>
      <c r="X46" s="73"/>
      <c r="Y46" s="73"/>
      <c r="Z46" s="76"/>
      <c r="AA46" s="78"/>
      <c r="AB46" s="79"/>
      <c r="AC46" s="79"/>
      <c r="AD46" s="80"/>
      <c r="AE46" s="81"/>
      <c r="AF46" s="81"/>
      <c r="AG46" s="81"/>
      <c r="AH46" s="81"/>
      <c r="AI46" s="81"/>
      <c r="AJ46" s="81"/>
      <c r="AK46" s="188"/>
      <c r="AL46" s="83"/>
      <c r="AM46" s="83"/>
      <c r="AN46" s="189"/>
      <c r="AO46" s="73"/>
      <c r="AP46" s="73"/>
      <c r="AQ46" s="73"/>
      <c r="AR46" s="79"/>
      <c r="AS46" s="79"/>
      <c r="AT46" s="79"/>
      <c r="AU46" s="84"/>
      <c r="AV46" s="84"/>
      <c r="AW46" s="111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127"/>
      <c r="BJ46" s="128"/>
      <c r="BK46" s="35"/>
      <c r="BL46" s="118"/>
      <c r="BM46" s="116"/>
      <c r="BN46" s="181"/>
      <c r="BO46" s="39"/>
      <c r="BP46" s="39"/>
      <c r="BQ46" s="39"/>
      <c r="BR46" s="39"/>
      <c r="BS46" s="181"/>
      <c r="BT46" s="181"/>
      <c r="BU46" s="39"/>
      <c r="BV46" s="39"/>
      <c r="BW46" s="38"/>
      <c r="BX46" s="38"/>
      <c r="BY46" s="35"/>
      <c r="BZ46" s="36"/>
      <c r="CB46" s="38"/>
      <c r="CC46" s="38"/>
      <c r="CD46" s="35"/>
      <c r="CE46" s="36"/>
      <c r="CG46" s="38"/>
      <c r="CH46" s="38"/>
      <c r="CI46" s="35"/>
      <c r="CJ46" s="36"/>
      <c r="CL46" s="38"/>
      <c r="CM46" s="38"/>
      <c r="CN46" s="35"/>
      <c r="CO46" s="36"/>
      <c r="CQ46" s="38"/>
      <c r="CR46" s="38"/>
      <c r="CS46" s="35"/>
      <c r="CT46" s="36"/>
      <c r="CV46" s="38"/>
      <c r="CW46" s="38"/>
      <c r="CX46" s="35"/>
      <c r="CY46" s="36"/>
      <c r="DA46" s="38"/>
      <c r="DB46" s="38"/>
      <c r="DC46" s="35"/>
      <c r="DD46" s="36"/>
      <c r="DF46" s="38"/>
      <c r="DG46" s="38"/>
      <c r="DH46" s="35"/>
      <c r="DI46" s="36"/>
      <c r="DK46" s="38"/>
      <c r="DL46" s="38"/>
      <c r="DM46" s="35"/>
      <c r="DN46" s="36"/>
      <c r="DO46" s="40"/>
      <c r="DP46" s="38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5"/>
      <c r="EC46" s="36"/>
      <c r="EE46" s="38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5"/>
      <c r="ER46" s="36"/>
      <c r="EU46" s="51"/>
      <c r="EV46" s="306"/>
      <c r="EW46" s="304"/>
      <c r="EX46" s="182"/>
      <c r="EY46" s="300"/>
      <c r="EZ46" s="302"/>
      <c r="FA46" s="41"/>
      <c r="FB46" s="41"/>
    </row>
    <row r="47" spans="1:158" s="37" customFormat="1" ht="33" customHeight="1" thickBot="1" x14ac:dyDescent="0.3">
      <c r="A47" s="270"/>
      <c r="B47" s="226"/>
      <c r="C47" s="284"/>
      <c r="D47" s="226"/>
      <c r="E47" s="286"/>
      <c r="F47" s="226"/>
      <c r="G47" s="226"/>
      <c r="H47" s="286"/>
      <c r="I47" s="226"/>
      <c r="J47" s="85"/>
      <c r="K47" s="85"/>
      <c r="L47" s="85"/>
      <c r="M47" s="85"/>
      <c r="N47" s="85"/>
      <c r="O47" s="87"/>
      <c r="P47" s="87"/>
      <c r="Q47" s="87">
        <f t="shared" ref="Q47" si="390">O46/18*Q46</f>
        <v>0</v>
      </c>
      <c r="R47" s="87">
        <f t="shared" ref="R47" si="391">SUM(O46/18)*R46</f>
        <v>0</v>
      </c>
      <c r="S47" s="87">
        <f t="shared" ref="S47" si="392">SUM(O46/18)*S46</f>
        <v>0</v>
      </c>
      <c r="T47" s="88">
        <f t="shared" ref="T47" si="393">SUM(O46/18)*T46</f>
        <v>0</v>
      </c>
      <c r="U47" s="89">
        <f>SUM(17697*25%/18*U46)</f>
        <v>0</v>
      </c>
      <c r="V47" s="86"/>
      <c r="W47" s="85"/>
      <c r="X47" s="86"/>
      <c r="Y47" s="86">
        <f>SUM(17697*40%)/18*Y46</f>
        <v>0</v>
      </c>
      <c r="Z47" s="86">
        <f t="shared" ref="Z47" si="394">SUM(K46*17697*Z46)</f>
        <v>0</v>
      </c>
      <c r="AA47" s="91">
        <f t="shared" ref="AA47" si="395">((P47+Q47+R47+S47+T47)/27*18)*AA46</f>
        <v>0</v>
      </c>
      <c r="AB47" s="92">
        <f t="shared" ref="AB47" si="396">(P47+Q47+R47+S47+T47+Z47+AA47+AD47+AE47+AF47+AG47+AH47+AI47+AK47)*25%</f>
        <v>0</v>
      </c>
      <c r="AC47" s="92">
        <f t="shared" ref="AC47" si="397">+(P47+Q47+R47+S47+T47+Z47+AA47+AD47+AE47+AF47+AG47+AH47+AI47+AK47)*10%</f>
        <v>0</v>
      </c>
      <c r="AD47" s="93">
        <f t="shared" ref="AD47" si="398">SUM(O46/18)*AD46</f>
        <v>0</v>
      </c>
      <c r="AE47" s="94">
        <f>(O46/18*AE46)*30%</f>
        <v>0</v>
      </c>
      <c r="AF47" s="94">
        <f>(O46/18*AF46)*50%</f>
        <v>0</v>
      </c>
      <c r="AG47" s="94">
        <f>(O46/18*AG46)*40%</f>
        <v>0</v>
      </c>
      <c r="AH47" s="94">
        <f>(O46/18*AH46)*35%</f>
        <v>0</v>
      </c>
      <c r="AI47" s="94">
        <f>(O46/18*AI46)*30%</f>
        <v>0</v>
      </c>
      <c r="AJ47" s="94"/>
      <c r="AK47" s="100"/>
      <c r="AL47" s="93">
        <f>SUM(17697*25%/18*AL46)</f>
        <v>0</v>
      </c>
      <c r="AM47" s="93"/>
      <c r="AN47" s="190">
        <f t="shared" ref="AN47" si="399">+(P47+Q47+R47+S47+AA47+AD47+AE47+AF47+AG47+AH47+AI47+AK47+T47+Z47)*1.25-(P47+Q47+R47+S47+AA47+AD47+AE47+AF47+AG47+AH47+AI47+AK47+T47+Z47)</f>
        <v>0</v>
      </c>
      <c r="AO47" s="100"/>
      <c r="AP47" s="100"/>
      <c r="AQ47" s="100"/>
      <c r="AR47" s="92">
        <f>(AN47+AP47)*25%</f>
        <v>0</v>
      </c>
      <c r="AS47" s="92">
        <f>(AN47+AP47)*10%</f>
        <v>0</v>
      </c>
      <c r="AT47" s="97">
        <f t="shared" ref="AT47" si="400">+P47+Q47+R47+S47+T47+U47+V47+W47+X47+Y47+Z47+AA47+AB47+AC47+AD47+AE47+AF47+AG47+AH47+AI47+AJ47+AK47+AL47+AM47+AN47+AO47+AP47+AQ47+AR47+AS47</f>
        <v>0</v>
      </c>
      <c r="AU47" s="98">
        <f t="shared" ref="AU47" si="401">+(P47+Q47+R47+S47+T47+AD47+Z47)+((P47+Q47+R47+S47+T47+AD47+Z47)*25%)</f>
        <v>0</v>
      </c>
      <c r="AV47" s="98">
        <f t="shared" ref="AV47" si="402">(AU47*1.25)-AU47</f>
        <v>0</v>
      </c>
      <c r="AW47" s="7"/>
      <c r="AX47" s="44">
        <f>AT47+AU47+AV47-AW47</f>
        <v>0</v>
      </c>
      <c r="AY47" s="44">
        <f t="shared" ref="AY47" si="403">AX47*10%</f>
        <v>0</v>
      </c>
      <c r="AZ47" s="44">
        <f t="shared" ref="AZ47" si="404">((AX47-AY47)-42500)*10%</f>
        <v>-4250</v>
      </c>
      <c r="BA47" s="44">
        <f t="shared" ref="BA47" si="405">(AX47-AY47)*1%</f>
        <v>0</v>
      </c>
      <c r="BB47" s="44">
        <f t="shared" ref="BB47" si="406">SUM(AX47*1%)</f>
        <v>0</v>
      </c>
      <c r="BC47" s="45">
        <v>297.5</v>
      </c>
      <c r="BD47" s="46"/>
      <c r="BE47" s="46"/>
      <c r="BF47" s="46"/>
      <c r="BG47" s="44">
        <f t="shared" ref="BG47" si="407">SUM(AY47+AZ47+BA47+BC47+BD47+BE47+BF47+BB47)</f>
        <v>-3952.5</v>
      </c>
      <c r="BH47" s="44">
        <f t="shared" ref="BH47" si="408">AX47-BG47</f>
        <v>3952.5</v>
      </c>
      <c r="BI47" s="137">
        <f t="shared" ref="BI47" si="409">(AX47-AY47)*3.5%</f>
        <v>0</v>
      </c>
      <c r="BJ47" s="138">
        <f t="shared" ref="BJ47" si="410">AX47*2%</f>
        <v>0</v>
      </c>
      <c r="BK47" s="119">
        <f t="shared" ref="BK47" si="411">+((AX47-AY47)*9.5%)-BI47</f>
        <v>0</v>
      </c>
      <c r="BL47" s="43"/>
      <c r="BM47" s="117">
        <f>+((P47+Q47+R47+S47+T47+Z47+AA47+AD47)+((P47+Q47+R47+S47+T47+Z47+AA47+AD47)*35%))+U47+V47+W47+X47+Y47+AU47+AV47-AW47</f>
        <v>0</v>
      </c>
      <c r="BN47" s="49">
        <f>+AY47</f>
        <v>0</v>
      </c>
      <c r="BO47" s="49">
        <f>+AZ47</f>
        <v>-4250</v>
      </c>
      <c r="BP47" s="49">
        <f>+BA47</f>
        <v>0</v>
      </c>
      <c r="BQ47" s="49">
        <f t="shared" ref="BQ47" si="412">+BB47</f>
        <v>0</v>
      </c>
      <c r="BR47" s="110">
        <f t="shared" ref="BR47" si="413">+BC47</f>
        <v>297.5</v>
      </c>
      <c r="BS47" s="49">
        <f t="shared" ref="BS47" si="414">+BD47</f>
        <v>0</v>
      </c>
      <c r="BT47" s="49">
        <f t="shared" ref="BT47" si="415">+BE47</f>
        <v>0</v>
      </c>
      <c r="BU47" s="49">
        <f t="shared" ref="BU47" si="416">+BF47</f>
        <v>0</v>
      </c>
      <c r="BV47" s="49">
        <f t="shared" ref="BV47" si="417">+BN47+BO47+BP47+BR47+BS47+BT47+BU47+BQ47</f>
        <v>-3952.5</v>
      </c>
      <c r="BW47" s="49">
        <f t="shared" ref="BW47" si="418">+BM47-BV47</f>
        <v>3952.5</v>
      </c>
      <c r="BX47" s="49">
        <f t="shared" ref="BX47" si="419">SUM(BI47-CC47-CM47-CR47-CW47-DB47-DG47-DL47-CH47)</f>
        <v>0</v>
      </c>
      <c r="BY47" s="47">
        <f t="shared" ref="BY47" si="420">SUM(BJ47-CD47-CI47-CN47-CS47-CX47-DC47-DH47-DM47)</f>
        <v>0</v>
      </c>
      <c r="BZ47" s="48">
        <f t="shared" ref="BZ47" si="421">SUM(BK47-CE47-CJ47-CO47-CT47-CY47-DD47-DI47-DN47)</f>
        <v>0</v>
      </c>
      <c r="CB47" s="49">
        <f t="shared" ref="CB47" si="422">(AE47*35%)+AE47</f>
        <v>0</v>
      </c>
      <c r="CC47" s="49">
        <f t="shared" ref="CC47" si="423">(CB47-(CB47*10%))*3.5%</f>
        <v>0</v>
      </c>
      <c r="CD47" s="47">
        <f t="shared" ref="CD47" si="424">CB47*2%</f>
        <v>0</v>
      </c>
      <c r="CE47" s="48">
        <f t="shared" ref="CE47" si="425">+((CB47-(CB47*10%))*9.5%)-CC47</f>
        <v>0</v>
      </c>
      <c r="CG47" s="49">
        <f t="shared" ref="CG47" si="426">((AF47+AG47+AH47+AI47)*35%)+(AF47+AG47+AH47+AI47)</f>
        <v>0</v>
      </c>
      <c r="CH47" s="49">
        <f t="shared" ref="CH47" si="427">(CG47-(CG47*10%))*3.5%</f>
        <v>0</v>
      </c>
      <c r="CI47" s="47">
        <f t="shared" ref="CI47" si="428">CG47*2%</f>
        <v>0</v>
      </c>
      <c r="CJ47" s="48">
        <f t="shared" ref="CJ47" si="429">+((CG47-(CG47*10%))*9.5%)-CH47</f>
        <v>0</v>
      </c>
      <c r="CL47" s="49">
        <f t="shared" ref="CL47" si="430">+AJ47</f>
        <v>0</v>
      </c>
      <c r="CM47" s="49">
        <f t="shared" ref="CM47" si="431">(AJ47-(AJ47*10%))*3.5%</f>
        <v>0</v>
      </c>
      <c r="CN47" s="47">
        <f t="shared" ref="CN47" si="432">CL47*2%</f>
        <v>0</v>
      </c>
      <c r="CO47" s="48">
        <f>+((AJ47-(AJ232*10%))*9.5%)-CM47</f>
        <v>0</v>
      </c>
      <c r="CQ47" s="49"/>
      <c r="CR47" s="49"/>
      <c r="CS47" s="47"/>
      <c r="CT47" s="48"/>
      <c r="CV47" s="49"/>
      <c r="CW47" s="49"/>
      <c r="CX47" s="47"/>
      <c r="CY47" s="48"/>
      <c r="DA47" s="49"/>
      <c r="DB47" s="49"/>
      <c r="DC47" s="47"/>
      <c r="DD47" s="48"/>
      <c r="DF47" s="49"/>
      <c r="DG47" s="49"/>
      <c r="DH47" s="47"/>
      <c r="DI47" s="48"/>
      <c r="DK47" s="49"/>
      <c r="DL47" s="49"/>
      <c r="DM47" s="47"/>
      <c r="DN47" s="48"/>
      <c r="DO47" s="50"/>
      <c r="DP47" s="49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U47" s="179"/>
      <c r="EV47" s="307"/>
      <c r="EW47" s="305"/>
      <c r="EX47" s="183"/>
      <c r="EY47" s="301"/>
      <c r="EZ47" s="303"/>
      <c r="FA47" s="184"/>
      <c r="FB47" s="184"/>
    </row>
    <row r="48" spans="1:158" s="37" customFormat="1" ht="19.5" customHeight="1" thickBot="1" x14ac:dyDescent="0.3">
      <c r="A48" s="269">
        <v>15</v>
      </c>
      <c r="B48" s="310" t="s">
        <v>147</v>
      </c>
      <c r="C48" s="283" t="s">
        <v>148</v>
      </c>
      <c r="D48" s="225" t="s">
        <v>401</v>
      </c>
      <c r="E48" s="285" t="s">
        <v>25</v>
      </c>
      <c r="F48" s="225" t="s">
        <v>149</v>
      </c>
      <c r="G48" s="225" t="s">
        <v>150</v>
      </c>
      <c r="H48" s="285" t="s">
        <v>400</v>
      </c>
      <c r="I48" s="225" t="s">
        <v>145</v>
      </c>
      <c r="J48" s="73" t="s">
        <v>104</v>
      </c>
      <c r="K48" s="75">
        <v>4.2699999999999996</v>
      </c>
      <c r="L48" s="74" t="s">
        <v>8</v>
      </c>
      <c r="M48" s="73" t="s">
        <v>104</v>
      </c>
      <c r="N48" s="75">
        <v>4.2699999999999996</v>
      </c>
      <c r="O48" s="76"/>
      <c r="P48" s="73"/>
      <c r="Q48" s="73"/>
      <c r="R48" s="73"/>
      <c r="S48" s="73"/>
      <c r="T48" s="73">
        <v>3</v>
      </c>
      <c r="U48" s="73"/>
      <c r="V48" s="73"/>
      <c r="W48" s="73" t="s">
        <v>402</v>
      </c>
      <c r="X48" s="73"/>
      <c r="Y48" s="73"/>
      <c r="Z48" s="76">
        <v>1</v>
      </c>
      <c r="AA48" s="78"/>
      <c r="AB48" s="79"/>
      <c r="AC48" s="79"/>
      <c r="AD48" s="80"/>
      <c r="AE48" s="81">
        <v>3</v>
      </c>
      <c r="AF48" s="81"/>
      <c r="AG48" s="81"/>
      <c r="AH48" s="81"/>
      <c r="AI48" s="81"/>
      <c r="AJ48" s="81"/>
      <c r="AK48" s="188"/>
      <c r="AL48" s="83"/>
      <c r="AM48" s="83"/>
      <c r="AN48" s="189"/>
      <c r="AO48" s="73"/>
      <c r="AP48" s="73"/>
      <c r="AQ48" s="73"/>
      <c r="AR48" s="79"/>
      <c r="AS48" s="79"/>
      <c r="AT48" s="79"/>
      <c r="AU48" s="84"/>
      <c r="AV48" s="84"/>
      <c r="AW48" s="111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5"/>
      <c r="BK48" s="35"/>
      <c r="BL48" s="118"/>
      <c r="BM48" s="116"/>
      <c r="BN48" s="181"/>
      <c r="BO48" s="39"/>
      <c r="BP48" s="39"/>
      <c r="BQ48" s="39"/>
      <c r="BR48" s="39"/>
      <c r="BS48" s="181"/>
      <c r="BT48" s="181"/>
      <c r="BU48" s="39"/>
      <c r="BV48" s="39"/>
      <c r="BW48" s="38"/>
      <c r="BX48" s="38"/>
      <c r="BY48" s="35"/>
      <c r="BZ48" s="36"/>
      <c r="CB48" s="38"/>
      <c r="CC48" s="38"/>
      <c r="CD48" s="35"/>
      <c r="CE48" s="36"/>
      <c r="CG48" s="38"/>
      <c r="CH48" s="38"/>
      <c r="CI48" s="35"/>
      <c r="CJ48" s="36"/>
      <c r="CL48" s="38"/>
      <c r="CM48" s="38"/>
      <c r="CN48" s="35"/>
      <c r="CO48" s="36"/>
      <c r="CQ48" s="38"/>
      <c r="CR48" s="38"/>
      <c r="CS48" s="35"/>
      <c r="CT48" s="36"/>
      <c r="CV48" s="38"/>
      <c r="CW48" s="38"/>
      <c r="CX48" s="35"/>
      <c r="CY48" s="36"/>
      <c r="DA48" s="38"/>
      <c r="DB48" s="38"/>
      <c r="DC48" s="35"/>
      <c r="DD48" s="36"/>
      <c r="DF48" s="38"/>
      <c r="DG48" s="38"/>
      <c r="DH48" s="35"/>
      <c r="DI48" s="36"/>
      <c r="DK48" s="38"/>
      <c r="DL48" s="38"/>
      <c r="DM48" s="35"/>
      <c r="DN48" s="36"/>
      <c r="DO48" s="40"/>
      <c r="DP48" s="38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5"/>
      <c r="EC48" s="36"/>
      <c r="EE48" s="38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5"/>
      <c r="ER48" s="36"/>
      <c r="EU48" s="51"/>
      <c r="EV48" s="306"/>
      <c r="EW48" s="304"/>
      <c r="EX48" s="182"/>
      <c r="EY48" s="300"/>
      <c r="EZ48" s="302"/>
      <c r="FA48" s="41"/>
      <c r="FB48" s="41"/>
    </row>
    <row r="49" spans="1:158" s="37" customFormat="1" ht="29.25" customHeight="1" thickBot="1" x14ac:dyDescent="0.3">
      <c r="A49" s="270"/>
      <c r="B49" s="311"/>
      <c r="C49" s="284"/>
      <c r="D49" s="226"/>
      <c r="E49" s="286"/>
      <c r="F49" s="226"/>
      <c r="G49" s="226"/>
      <c r="H49" s="286"/>
      <c r="I49" s="226"/>
      <c r="J49" s="85"/>
      <c r="K49" s="85"/>
      <c r="L49" s="85"/>
      <c r="M49" s="85"/>
      <c r="N49" s="85"/>
      <c r="O49" s="87"/>
      <c r="P49" s="87">
        <f t="shared" ref="P49" si="433">O48/24*P48</f>
        <v>0</v>
      </c>
      <c r="Q49" s="87">
        <f t="shared" ref="Q49" si="434">O48/18*Q48</f>
        <v>0</v>
      </c>
      <c r="R49" s="87">
        <f t="shared" ref="R49" si="435">SUM(O48/18)*R48</f>
        <v>0</v>
      </c>
      <c r="S49" s="87">
        <f t="shared" ref="S49" si="436">SUM(O48/18)*S48</f>
        <v>0</v>
      </c>
      <c r="T49" s="88">
        <f t="shared" ref="T49" si="437">SUM(O48/18)*T48</f>
        <v>0</v>
      </c>
      <c r="U49" s="89">
        <f t="shared" ref="U49" si="438">SUM(17697*20%/18*U48)</f>
        <v>0</v>
      </c>
      <c r="V49" s="86"/>
      <c r="W49" s="86"/>
      <c r="X49" s="86"/>
      <c r="Y49" s="86"/>
      <c r="Z49" s="86"/>
      <c r="AA49" s="91"/>
      <c r="AB49" s="92"/>
      <c r="AC49" s="92"/>
      <c r="AD49" s="93">
        <f t="shared" ref="AD49" si="439">SUM(O48/18)*AD48</f>
        <v>0</v>
      </c>
      <c r="AE49" s="94">
        <f>(O48/18*AE48)*30%</f>
        <v>0</v>
      </c>
      <c r="AF49" s="94">
        <f>(O48/18*AF48)*50%</f>
        <v>0</v>
      </c>
      <c r="AG49" s="94">
        <f>(O48/18*AG48)*40%</f>
        <v>0</v>
      </c>
      <c r="AH49" s="94">
        <f>(O48/18*AH48)*35%</f>
        <v>0</v>
      </c>
      <c r="AI49" s="94">
        <f>(O48/18*AI48)*30%</f>
        <v>0</v>
      </c>
      <c r="AJ49" s="94"/>
      <c r="AK49" s="100"/>
      <c r="AL49" s="93">
        <f t="shared" ref="AL49" si="440">SUM(17697*20%/18*AL48)</f>
        <v>0</v>
      </c>
      <c r="AM49" s="93"/>
      <c r="AN49" s="190">
        <f t="shared" ref="AN49" si="441">+(P49+Q49+R49+S49+AA49+AD49+AE49+AF49+AG49+AH49+AI49+AK49+T49+Z49)*1.25-(P49+Q49+R49+S49+AA49+AD49+AE49+AF49+AG49+AH49+AI49+AK49+T49+Z49)</f>
        <v>0</v>
      </c>
      <c r="AO49" s="100"/>
      <c r="AP49" s="100"/>
      <c r="AQ49" s="100"/>
      <c r="AR49" s="92">
        <f>(AN49+AP49)*25%</f>
        <v>0</v>
      </c>
      <c r="AS49" s="92">
        <f>(AN49+AP49)*10%</f>
        <v>0</v>
      </c>
      <c r="AT49" s="97">
        <f t="shared" ref="AT49" si="442">+P49+Q49+R49+S49+T49+U49+V49+W49+X49+Y49+Z49+AA49+AB49+AC49+AD49+AE49+AF49+AG49+AH49+AI49+AJ49+AK49+AL49+AM49+AN49+AO49+AP49+AQ49+AR49+AS49</f>
        <v>0</v>
      </c>
      <c r="AU49" s="98">
        <f t="shared" ref="AU49" si="443">+(P49+Q49+R49+S49+T49+AD49+Z49)+((P49+Q49+R49+S49+T49+AD49+Z49)*25%)</f>
        <v>0</v>
      </c>
      <c r="AV49" s="98">
        <f t="shared" ref="AV49" si="444">(AU49*1.25)-AU49</f>
        <v>0</v>
      </c>
      <c r="AW49" s="7"/>
      <c r="AX49" s="44">
        <f>AT49+AU49+AV49-AW49</f>
        <v>0</v>
      </c>
      <c r="AY49" s="44"/>
      <c r="AZ49" s="44">
        <f t="shared" si="227"/>
        <v>-4250</v>
      </c>
      <c r="BA49" s="44">
        <f t="shared" ref="BA49" si="445">(AX49-AY49)*1%</f>
        <v>0</v>
      </c>
      <c r="BB49" s="44"/>
      <c r="BC49" s="45"/>
      <c r="BD49" s="46"/>
      <c r="BE49" s="46"/>
      <c r="BF49" s="46"/>
      <c r="BG49" s="44">
        <f t="shared" ref="BG49" si="446">SUM(AY49+AZ49+BA49+BC49+BD49+BE49+BF49+BB49)</f>
        <v>-4250</v>
      </c>
      <c r="BH49" s="44">
        <f t="shared" ref="BH49" si="447">AX49-BG49</f>
        <v>4250</v>
      </c>
      <c r="BI49" s="44"/>
      <c r="BJ49" s="47"/>
      <c r="BK49" s="119">
        <f t="shared" ref="BK49" si="448">+((AX49-AY49)*9.5%)-BI49</f>
        <v>0</v>
      </c>
      <c r="BL49" s="43"/>
      <c r="BM49" s="117">
        <f>+((P49+Q49+R49+S49+T49+Z49+AA49+AD49)+((P49+Q49+R49+S49+T49+Z49+AA49+AD49)*35%))+U49+V49+W49+X49+Y49+AU49+AV49-AW49</f>
        <v>0</v>
      </c>
      <c r="BN49" s="49">
        <f>+AY49</f>
        <v>0</v>
      </c>
      <c r="BO49" s="49">
        <f>+AZ49</f>
        <v>-4250</v>
      </c>
      <c r="BP49" s="49">
        <f>+BA49</f>
        <v>0</v>
      </c>
      <c r="BQ49" s="49">
        <f t="shared" ref="BQ49" si="449">+BB49</f>
        <v>0</v>
      </c>
      <c r="BR49" s="110">
        <f t="shared" si="194"/>
        <v>0</v>
      </c>
      <c r="BS49" s="49">
        <f t="shared" si="194"/>
        <v>0</v>
      </c>
      <c r="BT49" s="49">
        <f t="shared" si="194"/>
        <v>0</v>
      </c>
      <c r="BU49" s="49">
        <f t="shared" si="194"/>
        <v>0</v>
      </c>
      <c r="BV49" s="49">
        <f t="shared" ref="BV49" si="450">+BN49+BO49+BP49+BR49+BS49+BT49+BU49+BQ49</f>
        <v>-4250</v>
      </c>
      <c r="BW49" s="49">
        <f t="shared" ref="BW49" si="451">+BM49-BV49</f>
        <v>4250</v>
      </c>
      <c r="BX49" s="49">
        <f t="shared" ref="BX49" si="452">SUM(BI49-CC49-CM49-CR49-CW49-DB49-DG49-DL49-CH49)</f>
        <v>0</v>
      </c>
      <c r="BY49" s="47">
        <f t="shared" ref="BY49:BZ49" si="453">SUM(BJ49-CD49-CI49-CN49-CS49-CX49-DC49-DH49-DM49)</f>
        <v>0</v>
      </c>
      <c r="BZ49" s="48">
        <f t="shared" si="453"/>
        <v>0</v>
      </c>
      <c r="CB49" s="49">
        <f t="shared" ref="CB49" si="454">(AE49*35%)+AE49</f>
        <v>0</v>
      </c>
      <c r="CC49" s="49"/>
      <c r="CD49" s="47"/>
      <c r="CE49" s="48">
        <f t="shared" ref="CE49" si="455">+((CB49-(CB49*10%))*9.5%)-CC49</f>
        <v>0</v>
      </c>
      <c r="CG49" s="49">
        <f t="shared" ref="CG49" si="456">((AF49+AG49+AH49+AI49)*35%)+(AF49+AG49+AH49+AI49)</f>
        <v>0</v>
      </c>
      <c r="CH49" s="49"/>
      <c r="CI49" s="47"/>
      <c r="CJ49" s="48">
        <f t="shared" ref="CJ49" si="457">+((CG49-(CG49*10%))*9.5%)-CH49</f>
        <v>0</v>
      </c>
      <c r="CL49" s="49">
        <f t="shared" ref="CL49" si="458">+AJ49</f>
        <v>0</v>
      </c>
      <c r="CM49" s="49"/>
      <c r="CN49" s="47"/>
      <c r="CO49" s="48">
        <f>+((AJ49-(AJ234*10%))*9.5%)-CM49</f>
        <v>0</v>
      </c>
      <c r="CQ49" s="49"/>
      <c r="CR49" s="49"/>
      <c r="CS49" s="47"/>
      <c r="CT49" s="48"/>
      <c r="CV49" s="49"/>
      <c r="CW49" s="49"/>
      <c r="CX49" s="47"/>
      <c r="CY49" s="48"/>
      <c r="DA49" s="49"/>
      <c r="DB49" s="49"/>
      <c r="DC49" s="47"/>
      <c r="DD49" s="48"/>
      <c r="DF49" s="49"/>
      <c r="DG49" s="49"/>
      <c r="DH49" s="47"/>
      <c r="DI49" s="48"/>
      <c r="DK49" s="49"/>
      <c r="DL49" s="49"/>
      <c r="DM49" s="47"/>
      <c r="DN49" s="48"/>
      <c r="DO49" s="50"/>
      <c r="DP49" s="49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U49" s="179"/>
      <c r="EV49" s="307"/>
      <c r="EW49" s="305"/>
      <c r="EX49" s="183"/>
      <c r="EY49" s="301"/>
      <c r="EZ49" s="303"/>
      <c r="FA49" s="184"/>
      <c r="FB49" s="184"/>
    </row>
    <row r="50" spans="1:158" s="37" customFormat="1" ht="21" customHeight="1" thickBot="1" x14ac:dyDescent="0.3">
      <c r="A50" s="269">
        <v>16</v>
      </c>
      <c r="B50" s="225" t="s">
        <v>151</v>
      </c>
      <c r="C50" s="283" t="s">
        <v>152</v>
      </c>
      <c r="D50" s="225" t="s">
        <v>480</v>
      </c>
      <c r="E50" s="285" t="s">
        <v>25</v>
      </c>
      <c r="F50" s="225" t="s">
        <v>403</v>
      </c>
      <c r="G50" s="225" t="s">
        <v>404</v>
      </c>
      <c r="H50" s="285" t="s">
        <v>405</v>
      </c>
      <c r="I50" s="225" t="s">
        <v>145</v>
      </c>
      <c r="J50" s="73"/>
      <c r="K50" s="73"/>
      <c r="L50" s="74"/>
      <c r="M50" s="73" t="s">
        <v>104</v>
      </c>
      <c r="N50" s="75">
        <v>4.38</v>
      </c>
      <c r="O50" s="76"/>
      <c r="P50" s="73"/>
      <c r="Q50" s="73"/>
      <c r="R50" s="73">
        <v>20</v>
      </c>
      <c r="S50" s="73"/>
      <c r="T50" s="73"/>
      <c r="U50" s="73">
        <v>14</v>
      </c>
      <c r="V50" s="73" t="s">
        <v>325</v>
      </c>
      <c r="W50" s="73" t="s">
        <v>366</v>
      </c>
      <c r="X50" s="73"/>
      <c r="Y50" s="73"/>
      <c r="Z50" s="76"/>
      <c r="AA50" s="78"/>
      <c r="AB50" s="79"/>
      <c r="AC50" s="79"/>
      <c r="AD50" s="80"/>
      <c r="AE50" s="81">
        <v>20</v>
      </c>
      <c r="AF50" s="81"/>
      <c r="AG50" s="81"/>
      <c r="AH50" s="81"/>
      <c r="AI50" s="81"/>
      <c r="AJ50" s="81"/>
      <c r="AK50" s="188"/>
      <c r="AL50" s="83">
        <v>14</v>
      </c>
      <c r="AM50" s="83" t="s">
        <v>325</v>
      </c>
      <c r="AN50" s="189"/>
      <c r="AO50" s="73"/>
      <c r="AP50" s="73"/>
      <c r="AQ50" s="73"/>
      <c r="AR50" s="79"/>
      <c r="AS50" s="79"/>
      <c r="AT50" s="79"/>
      <c r="AU50" s="84"/>
      <c r="AV50" s="84"/>
      <c r="AW50" s="111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5"/>
      <c r="BK50" s="35"/>
      <c r="BL50" s="118"/>
      <c r="BM50" s="116"/>
      <c r="BN50" s="181"/>
      <c r="BO50" s="39"/>
      <c r="BP50" s="39"/>
      <c r="BQ50" s="39"/>
      <c r="BR50" s="39"/>
      <c r="BS50" s="181"/>
      <c r="BT50" s="181"/>
      <c r="BU50" s="39"/>
      <c r="BV50" s="39"/>
      <c r="BW50" s="38"/>
      <c r="BX50" s="38"/>
      <c r="BY50" s="35"/>
      <c r="BZ50" s="36"/>
      <c r="CB50" s="38"/>
      <c r="CC50" s="38"/>
      <c r="CD50" s="35"/>
      <c r="CE50" s="36"/>
      <c r="CG50" s="38"/>
      <c r="CH50" s="38"/>
      <c r="CI50" s="35"/>
      <c r="CJ50" s="36"/>
      <c r="CL50" s="38"/>
      <c r="CM50" s="38"/>
      <c r="CN50" s="35"/>
      <c r="CO50" s="36"/>
      <c r="CQ50" s="38"/>
      <c r="CR50" s="38"/>
      <c r="CS50" s="35"/>
      <c r="CT50" s="36"/>
      <c r="CV50" s="38"/>
      <c r="CW50" s="38"/>
      <c r="CX50" s="35"/>
      <c r="CY50" s="36"/>
      <c r="DA50" s="38"/>
      <c r="DB50" s="38"/>
      <c r="DC50" s="35"/>
      <c r="DD50" s="36"/>
      <c r="DF50" s="38"/>
      <c r="DG50" s="38"/>
      <c r="DH50" s="35"/>
      <c r="DI50" s="36"/>
      <c r="DK50" s="38"/>
      <c r="DL50" s="38"/>
      <c r="DM50" s="35"/>
      <c r="DN50" s="36"/>
      <c r="DO50" s="40"/>
      <c r="DP50" s="38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5"/>
      <c r="EC50" s="36"/>
      <c r="EE50" s="38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5"/>
      <c r="ER50" s="36"/>
      <c r="EU50" s="51"/>
      <c r="EV50" s="306"/>
      <c r="EW50" s="304"/>
      <c r="EX50" s="182"/>
      <c r="EY50" s="300"/>
      <c r="EZ50" s="302"/>
      <c r="FA50" s="41"/>
      <c r="FB50" s="41"/>
    </row>
    <row r="51" spans="1:158" s="37" customFormat="1" ht="39" customHeight="1" thickBot="1" x14ac:dyDescent="0.3">
      <c r="A51" s="270"/>
      <c r="B51" s="226"/>
      <c r="C51" s="284"/>
      <c r="D51" s="226"/>
      <c r="E51" s="286"/>
      <c r="F51" s="226"/>
      <c r="G51" s="226"/>
      <c r="H51" s="286"/>
      <c r="I51" s="226"/>
      <c r="J51" s="85"/>
      <c r="K51" s="85"/>
      <c r="L51" s="85"/>
      <c r="M51" s="85"/>
      <c r="N51" s="85"/>
      <c r="O51" s="87"/>
      <c r="P51" s="87">
        <f>O50/24*P50</f>
        <v>0</v>
      </c>
      <c r="Q51" s="87">
        <f t="shared" ref="Q51" si="459">O50/18*Q50</f>
        <v>0</v>
      </c>
      <c r="R51" s="87">
        <f t="shared" ref="R51" si="460">SUM(O50/18)*R50</f>
        <v>0</v>
      </c>
      <c r="S51" s="87">
        <f t="shared" ref="S51" si="461">SUM(O50/18)*S50</f>
        <v>0</v>
      </c>
      <c r="T51" s="88">
        <f t="shared" ref="T51" si="462">SUM(O50/18)*T50</f>
        <v>0</v>
      </c>
      <c r="U51" s="89"/>
      <c r="V51" s="90"/>
      <c r="W51" s="86"/>
      <c r="X51" s="86"/>
      <c r="Y51" s="86">
        <f>SUM(17697*40%)/18*Y50</f>
        <v>0</v>
      </c>
      <c r="Z51" s="86">
        <f t="shared" ref="Z51" si="463">SUM(K50*17697*Z50)</f>
        <v>0</v>
      </c>
      <c r="AA51" s="91">
        <f t="shared" ref="AA51" si="464">((P51+Q51+R51+S51+T51)/27*18)*AA50</f>
        <v>0</v>
      </c>
      <c r="AB51" s="92">
        <f t="shared" ref="AB51" si="465">(P51+Q51+R51+S51+T51+Z51+AA51+AD51+AE51+AF51+AG51+AH51+AI51+AK51)*25%</f>
        <v>0</v>
      </c>
      <c r="AC51" s="92">
        <f t="shared" ref="AC51" si="466">+(P51+Q51+R51+S51+T51+Z51+AA51+AD51+AE51+AF51+AG51+AH51+AI51+AK51)*10%</f>
        <v>0</v>
      </c>
      <c r="AD51" s="93">
        <f t="shared" ref="AD51" si="467">SUM(O50/18)*AD50</f>
        <v>0</v>
      </c>
      <c r="AE51" s="94">
        <f>(O50/18*AE50)*30%</f>
        <v>0</v>
      </c>
      <c r="AF51" s="94">
        <f>(O50/18*AF50)*50%</f>
        <v>0</v>
      </c>
      <c r="AG51" s="94">
        <f>(O50/18*AG50)*40%</f>
        <v>0</v>
      </c>
      <c r="AH51" s="94">
        <f>(O50/18*AH50)*35%</f>
        <v>0</v>
      </c>
      <c r="AI51" s="94">
        <f>(O50/18*AI50)*30%</f>
        <v>0</v>
      </c>
      <c r="AJ51" s="94"/>
      <c r="AK51" s="100"/>
      <c r="AL51" s="93"/>
      <c r="AM51" s="93"/>
      <c r="AN51" s="190">
        <f t="shared" ref="AN51" si="468">+(P51+Q51+R51+S51+AA51+AD51+AE51+AF51+AG51+AH51+AI51+AK51+T51+Z51)*1.25-(P51+Q51+R51+S51+AA51+AD51+AE51+AF51+AG51+AH51+AI51+AK51+T51+Z51)</f>
        <v>0</v>
      </c>
      <c r="AO51" s="100"/>
      <c r="AP51" s="100"/>
      <c r="AQ51" s="100"/>
      <c r="AR51" s="92">
        <f>(AN51+AP51)*25%</f>
        <v>0</v>
      </c>
      <c r="AS51" s="92">
        <f>(AN51+AP51)*10%</f>
        <v>0</v>
      </c>
      <c r="AT51" s="97">
        <f t="shared" ref="AT51" si="469">+P51+Q51+R51+S51+T51+U51+V51+W51+X51+Y51+Z51+AA51+AB51+AC51+AD51+AE51+AF51+AG51+AH51+AI51+AJ51+AK51+AL51+AM51+AN51+AO51+AP51+AQ51+AR51+AS51</f>
        <v>0</v>
      </c>
      <c r="AU51" s="98">
        <f t="shared" ref="AU51" si="470">+(P51+Q51+R51+S51+T51+AD51+Z51)+((P51+Q51+R51+S51+T51+AD51+Z51)*25%)</f>
        <v>0</v>
      </c>
      <c r="AV51" s="98">
        <f t="shared" ref="AV51" si="471">(AU51*1.25)-AU51</f>
        <v>0</v>
      </c>
      <c r="AW51" s="7"/>
      <c r="AX51" s="44">
        <f>AT51+AU51+AV51-AW51</f>
        <v>0</v>
      </c>
      <c r="AY51" s="44">
        <f t="shared" ref="AY51" si="472">AX51*10%</f>
        <v>0</v>
      </c>
      <c r="AZ51" s="44">
        <f t="shared" si="227"/>
        <v>-4250</v>
      </c>
      <c r="BA51" s="44">
        <f t="shared" ref="BA51" si="473">(AX51-AY51)*1%</f>
        <v>0</v>
      </c>
      <c r="BB51" s="44">
        <f t="shared" ref="BB51" si="474">SUM(AX51*1%)</f>
        <v>0</v>
      </c>
      <c r="BC51" s="45">
        <v>297.5</v>
      </c>
      <c r="BD51" s="46"/>
      <c r="BE51" s="46"/>
      <c r="BF51" s="46"/>
      <c r="BG51" s="44">
        <f t="shared" ref="BG51" si="475">SUM(AY51+AZ51+BA51+BC51+BD51+BE51+BF51+BB51)</f>
        <v>-3952.5</v>
      </c>
      <c r="BH51" s="44">
        <f t="shared" ref="BH51" si="476">AX51-BG51</f>
        <v>3952.5</v>
      </c>
      <c r="BI51" s="44">
        <f t="shared" ref="BI51" si="477">(AX51-AY51)*3.5%</f>
        <v>0</v>
      </c>
      <c r="BJ51" s="47">
        <f t="shared" ref="BJ51" si="478">AX51*2%</f>
        <v>0</v>
      </c>
      <c r="BK51" s="119">
        <f t="shared" ref="BK51" si="479">+((AX51-AY51)*9.5%)-BI51</f>
        <v>0</v>
      </c>
      <c r="BL51" s="43"/>
      <c r="BM51" s="117" t="e">
        <f>+((P51+Q51+R51+S51+T51+Z51+AA51+AD51)+((P51+Q51+R51+S51+T51+Z51+AA51+AD51)*35%))+U51+V51+#REF!+X51+Y51+AU51+AV51-AW51</f>
        <v>#REF!</v>
      </c>
      <c r="BN51" s="49">
        <f>+AY51</f>
        <v>0</v>
      </c>
      <c r="BO51" s="49">
        <f>+AZ51</f>
        <v>-4250</v>
      </c>
      <c r="BP51" s="49">
        <f>+BA51</f>
        <v>0</v>
      </c>
      <c r="BQ51" s="49">
        <f t="shared" ref="BQ51" si="480">+BB51</f>
        <v>0</v>
      </c>
      <c r="BR51" s="110">
        <f t="shared" si="194"/>
        <v>297.5</v>
      </c>
      <c r="BS51" s="49">
        <f t="shared" si="194"/>
        <v>0</v>
      </c>
      <c r="BT51" s="49">
        <f t="shared" si="194"/>
        <v>0</v>
      </c>
      <c r="BU51" s="49">
        <f t="shared" si="194"/>
        <v>0</v>
      </c>
      <c r="BV51" s="49">
        <f t="shared" ref="BV51" si="481">+BN51+BO51+BP51+BR51+BS51+BT51+BU51+BQ51</f>
        <v>-3952.5</v>
      </c>
      <c r="BW51" s="49" t="e">
        <f t="shared" ref="BW51" si="482">+BM51-BV51</f>
        <v>#REF!</v>
      </c>
      <c r="BX51" s="49">
        <f t="shared" ref="BX51" si="483">SUM(BI51-CC51-CM51-CR51-CW51-DB51-DG51-DL51-CH51)</f>
        <v>0</v>
      </c>
      <c r="BY51" s="47">
        <f t="shared" ref="BY51:BZ51" si="484">SUM(BJ51-CD51-CI51-CN51-CS51-CX51-DC51-DH51-DM51)</f>
        <v>0</v>
      </c>
      <c r="BZ51" s="48">
        <f t="shared" si="484"/>
        <v>0</v>
      </c>
      <c r="CB51" s="49">
        <f t="shared" ref="CB51" si="485">(AE51*35%)+AE51</f>
        <v>0</v>
      </c>
      <c r="CC51" s="49">
        <f t="shared" ref="CC51" si="486">(CB51-(CB51*10%))*3.5%</f>
        <v>0</v>
      </c>
      <c r="CD51" s="47">
        <f t="shared" ref="CD51" si="487">CB51*2%</f>
        <v>0</v>
      </c>
      <c r="CE51" s="48">
        <f t="shared" ref="CE51" si="488">+((CB51-(CB51*10%))*9.5%)-CC51</f>
        <v>0</v>
      </c>
      <c r="CG51" s="49">
        <f t="shared" ref="CG51" si="489">((AF51+AG51+AH51+AI51)*35%)+(AF51+AG51+AH51+AI51)</f>
        <v>0</v>
      </c>
      <c r="CH51" s="49">
        <f t="shared" ref="CH51" si="490">(CG51-(CG51*10%))*3.5%</f>
        <v>0</v>
      </c>
      <c r="CI51" s="47">
        <f t="shared" ref="CI51" si="491">CG51*2%</f>
        <v>0</v>
      </c>
      <c r="CJ51" s="48">
        <f t="shared" ref="CJ51" si="492">+((CG51-(CG51*10%))*9.5%)-CH51</f>
        <v>0</v>
      </c>
      <c r="CL51" s="49">
        <f t="shared" ref="CL51" si="493">+AJ51</f>
        <v>0</v>
      </c>
      <c r="CM51" s="49">
        <f t="shared" ref="CM51" si="494">(AJ51-(AJ51*10%))*3.5%</f>
        <v>0</v>
      </c>
      <c r="CN51" s="47">
        <f t="shared" ref="CN51" si="495">CL51*2%</f>
        <v>0</v>
      </c>
      <c r="CO51" s="48">
        <f>+((AJ51-(AJ236*10%))*9.5%)-CM51</f>
        <v>0</v>
      </c>
      <c r="CQ51" s="49"/>
      <c r="CR51" s="49"/>
      <c r="CS51" s="47"/>
      <c r="CT51" s="48"/>
      <c r="CV51" s="49"/>
      <c r="CW51" s="49"/>
      <c r="CX51" s="47"/>
      <c r="CY51" s="48"/>
      <c r="DA51" s="49"/>
      <c r="DB51" s="49"/>
      <c r="DC51" s="47"/>
      <c r="DD51" s="48"/>
      <c r="DF51" s="49"/>
      <c r="DG51" s="49"/>
      <c r="DH51" s="47"/>
      <c r="DI51" s="48"/>
      <c r="DK51" s="49"/>
      <c r="DL51" s="49"/>
      <c r="DM51" s="47"/>
      <c r="DN51" s="48"/>
      <c r="DO51" s="50"/>
      <c r="DP51" s="49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U51" s="179"/>
      <c r="EV51" s="307"/>
      <c r="EW51" s="305"/>
      <c r="EX51" s="183"/>
      <c r="EY51" s="301"/>
      <c r="EZ51" s="303"/>
      <c r="FA51" s="184"/>
      <c r="FB51" s="184"/>
    </row>
    <row r="52" spans="1:158" s="37" customFormat="1" ht="19.5" customHeight="1" thickBot="1" x14ac:dyDescent="0.3">
      <c r="A52" s="269">
        <v>17</v>
      </c>
      <c r="B52" s="225" t="s">
        <v>153</v>
      </c>
      <c r="C52" s="283" t="s">
        <v>154</v>
      </c>
      <c r="D52" s="225" t="s">
        <v>82</v>
      </c>
      <c r="E52" s="285" t="s">
        <v>25</v>
      </c>
      <c r="F52" s="225" t="s">
        <v>155</v>
      </c>
      <c r="G52" s="225" t="s">
        <v>156</v>
      </c>
      <c r="H52" s="285" t="s">
        <v>406</v>
      </c>
      <c r="I52" s="225" t="s">
        <v>157</v>
      </c>
      <c r="J52" s="73"/>
      <c r="K52" s="73"/>
      <c r="L52" s="74"/>
      <c r="M52" s="73" t="s">
        <v>79</v>
      </c>
      <c r="N52" s="75">
        <v>5.03</v>
      </c>
      <c r="O52" s="76"/>
      <c r="P52" s="73"/>
      <c r="Q52" s="73"/>
      <c r="R52" s="73">
        <v>22</v>
      </c>
      <c r="S52" s="73"/>
      <c r="T52" s="73"/>
      <c r="U52" s="73">
        <v>15</v>
      </c>
      <c r="V52" s="73" t="s">
        <v>320</v>
      </c>
      <c r="W52" s="73"/>
      <c r="X52" s="73"/>
      <c r="Y52" s="73"/>
      <c r="Z52" s="76"/>
      <c r="AA52" s="78"/>
      <c r="AB52" s="79"/>
      <c r="AC52" s="79"/>
      <c r="AD52" s="80"/>
      <c r="AE52" s="81">
        <v>22</v>
      </c>
      <c r="AF52" s="81"/>
      <c r="AG52" s="81"/>
      <c r="AH52" s="81">
        <v>22</v>
      </c>
      <c r="AI52" s="81"/>
      <c r="AJ52" s="81"/>
      <c r="AK52" s="188"/>
      <c r="AL52" s="83">
        <v>15</v>
      </c>
      <c r="AM52" s="83" t="s">
        <v>320</v>
      </c>
      <c r="AN52" s="189"/>
      <c r="AO52" s="73"/>
      <c r="AP52" s="73"/>
      <c r="AQ52" s="73"/>
      <c r="AR52" s="79"/>
      <c r="AS52" s="79"/>
      <c r="AT52" s="79"/>
      <c r="AU52" s="84"/>
      <c r="AV52" s="84"/>
      <c r="AW52" s="111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127"/>
      <c r="BJ52" s="128"/>
      <c r="BK52" s="35"/>
      <c r="BL52" s="118"/>
      <c r="BM52" s="116"/>
      <c r="BN52" s="181"/>
      <c r="BO52" s="39"/>
      <c r="BP52" s="39"/>
      <c r="BQ52" s="39"/>
      <c r="BR52" s="39"/>
      <c r="BS52" s="181"/>
      <c r="BT52" s="181"/>
      <c r="BU52" s="39"/>
      <c r="BV52" s="39"/>
      <c r="BW52" s="38"/>
      <c r="BX52" s="38"/>
      <c r="BY52" s="35"/>
      <c r="BZ52" s="36"/>
      <c r="CB52" s="38"/>
      <c r="CC52" s="38"/>
      <c r="CD52" s="35"/>
      <c r="CE52" s="36"/>
      <c r="CG52" s="38"/>
      <c r="CH52" s="38"/>
      <c r="CI52" s="35"/>
      <c r="CJ52" s="36"/>
      <c r="CL52" s="38"/>
      <c r="CM52" s="38"/>
      <c r="CN52" s="35"/>
      <c r="CO52" s="36"/>
      <c r="CQ52" s="38"/>
      <c r="CR52" s="38"/>
      <c r="CS52" s="35"/>
      <c r="CT52" s="36"/>
      <c r="CV52" s="38"/>
      <c r="CW52" s="38"/>
      <c r="CX52" s="35"/>
      <c r="CY52" s="36"/>
      <c r="DA52" s="38"/>
      <c r="DB52" s="38"/>
      <c r="DC52" s="35"/>
      <c r="DD52" s="36"/>
      <c r="DF52" s="38"/>
      <c r="DG52" s="38"/>
      <c r="DH52" s="35"/>
      <c r="DI52" s="36"/>
      <c r="DK52" s="38"/>
      <c r="DL52" s="38"/>
      <c r="DM52" s="35"/>
      <c r="DN52" s="36"/>
      <c r="DO52" s="40"/>
      <c r="DP52" s="38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5"/>
      <c r="EC52" s="36"/>
      <c r="EE52" s="38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5"/>
      <c r="ER52" s="36"/>
      <c r="EU52" s="51"/>
      <c r="EV52" s="306"/>
      <c r="EW52" s="304"/>
      <c r="EX52" s="300"/>
      <c r="EY52" s="300"/>
      <c r="EZ52" s="302"/>
      <c r="FA52" s="41"/>
      <c r="FB52" s="41"/>
    </row>
    <row r="53" spans="1:158" s="37" customFormat="1" ht="33" customHeight="1" thickBot="1" x14ac:dyDescent="0.3">
      <c r="A53" s="270"/>
      <c r="B53" s="226"/>
      <c r="C53" s="284"/>
      <c r="D53" s="226"/>
      <c r="E53" s="286"/>
      <c r="F53" s="226"/>
      <c r="G53" s="226"/>
      <c r="H53" s="286"/>
      <c r="I53" s="226"/>
      <c r="J53" s="85"/>
      <c r="K53" s="85"/>
      <c r="L53" s="85"/>
      <c r="M53" s="85"/>
      <c r="N53" s="85"/>
      <c r="O53" s="87"/>
      <c r="P53" s="87">
        <f t="shared" ref="P53" si="496">O52/24*P52</f>
        <v>0</v>
      </c>
      <c r="Q53" s="87">
        <f t="shared" ref="Q53" si="497">O52/18*Q52</f>
        <v>0</v>
      </c>
      <c r="R53" s="87">
        <f t="shared" ref="R53" si="498">SUM(O52/18)*R52</f>
        <v>0</v>
      </c>
      <c r="S53" s="87">
        <f t="shared" ref="S53" si="499">SUM(O52/18)*S52</f>
        <v>0</v>
      </c>
      <c r="T53" s="88">
        <f t="shared" ref="T53" si="500">SUM(O52/18)*T52</f>
        <v>0</v>
      </c>
      <c r="U53" s="89"/>
      <c r="V53" s="90"/>
      <c r="W53" s="85"/>
      <c r="X53" s="86"/>
      <c r="Y53" s="86"/>
      <c r="Z53" s="86">
        <f t="shared" ref="Z53" si="501">SUM(K52*17697*Z52)</f>
        <v>0</v>
      </c>
      <c r="AA53" s="91">
        <f t="shared" ref="AA53" si="502">((P53+Q53+R53+S53+T53)/27*18)*AA52</f>
        <v>0</v>
      </c>
      <c r="AB53" s="92">
        <f t="shared" ref="AB53" si="503">(P53+Q53+R53+S53+T53+Z53+AA53+AD53+AE53+AF53+AG53+AH53+AI53+AK53)*25%</f>
        <v>0</v>
      </c>
      <c r="AC53" s="92">
        <f t="shared" ref="AC53" si="504">+(P53+Q53+R53+S53+T53+Z53+AA53+AD53+AE53+AF53+AG53+AH53+AI53+AK53)*10%</f>
        <v>0</v>
      </c>
      <c r="AD53" s="93">
        <f t="shared" ref="AD53" si="505">SUM(O52/18)*AD52</f>
        <v>0</v>
      </c>
      <c r="AE53" s="94">
        <f>(O52/18*AE52)*30%</f>
        <v>0</v>
      </c>
      <c r="AF53" s="94">
        <f>(O52/18*AF52)*50%</f>
        <v>0</v>
      </c>
      <c r="AG53" s="94">
        <f>(O52/18*AG52)*40%</f>
        <v>0</v>
      </c>
      <c r="AH53" s="94">
        <f>(O52/18*AH52)*35%</f>
        <v>0</v>
      </c>
      <c r="AI53" s="94">
        <f>(O52/18*AI52)*30%</f>
        <v>0</v>
      </c>
      <c r="AJ53" s="94"/>
      <c r="AK53" s="100"/>
      <c r="AL53" s="93"/>
      <c r="AM53" s="93"/>
      <c r="AN53" s="190">
        <f t="shared" ref="AN53" si="506">+(P53+Q53+R53+S53+AA53+AD53+AE53+AF53+AG53+AH53+AI53+AK53+T53+Z53)*1.25-(P53+Q53+R53+S53+AA53+AD53+AE53+AF53+AG53+AH53+AI53+AK53+T53+Z53)</f>
        <v>0</v>
      </c>
      <c r="AO53" s="100"/>
      <c r="AP53" s="100"/>
      <c r="AQ53" s="100"/>
      <c r="AR53" s="92">
        <f>(AN53+AP53)*25%</f>
        <v>0</v>
      </c>
      <c r="AS53" s="92">
        <f>(AN53+AP53)*10%</f>
        <v>0</v>
      </c>
      <c r="AT53" s="97">
        <f t="shared" ref="AT53" si="507">+P53+Q53+R53+S53+T53+U53+V53+W53+X53+Y53+Z53+AA53+AB53+AC53+AD53+AE53+AF53+AG53+AH53+AI53+AJ53+AK53+AL53+AM53+AN53+AO53+AP53+AQ53+AR53+AS53</f>
        <v>0</v>
      </c>
      <c r="AU53" s="98">
        <f t="shared" ref="AU53" si="508">+(P53+Q53+R53+S53+T53+AD53+Z53)+((P53+Q53+R53+S53+T53+AD53+Z53)*25%)</f>
        <v>0</v>
      </c>
      <c r="AV53" s="98">
        <f t="shared" ref="AV53" si="509">(AU53*1.25)-AU53</f>
        <v>0</v>
      </c>
      <c r="AW53" s="7"/>
      <c r="AX53" s="44">
        <f>AT53+AU53+AV53-AW53</f>
        <v>0</v>
      </c>
      <c r="AY53" s="44">
        <f t="shared" ref="AY53" si="510">AX53*10%</f>
        <v>0</v>
      </c>
      <c r="AZ53" s="44">
        <f t="shared" si="227"/>
        <v>-4250</v>
      </c>
      <c r="BA53" s="44">
        <f t="shared" ref="BA53" si="511">(AX53-AY53)*1%</f>
        <v>0</v>
      </c>
      <c r="BB53" s="44">
        <f t="shared" ref="BB53" si="512">SUM(AX53*1%)</f>
        <v>0</v>
      </c>
      <c r="BC53" s="45">
        <v>297.5</v>
      </c>
      <c r="BD53" s="46"/>
      <c r="BE53" s="46"/>
      <c r="BF53" s="46"/>
      <c r="BG53" s="44">
        <f t="shared" ref="BG53" si="513">SUM(AY53+AZ53+BA53+BC53+BD53+BE53+BF53+BB53)</f>
        <v>-3952.5</v>
      </c>
      <c r="BH53" s="44">
        <f t="shared" ref="BH53" si="514">AX53-BG53</f>
        <v>3952.5</v>
      </c>
      <c r="BI53" s="137">
        <f t="shared" ref="BI53" si="515">(AX53-AY53)*3.5%</f>
        <v>0</v>
      </c>
      <c r="BJ53" s="138">
        <f t="shared" ref="BJ53" si="516">AX53*2%</f>
        <v>0</v>
      </c>
      <c r="BK53" s="119">
        <f t="shared" ref="BK53" si="517">+((AX53-AY53)*9.5%)-BI53</f>
        <v>0</v>
      </c>
      <c r="BL53" s="43"/>
      <c r="BM53" s="117">
        <f>+((P53+Q53+R53+S53+T53+Z53+AA53+AD53)+((P53+Q53+R53+S53+T53+Z53+AA53+AD53)*35%))+U53+V53+W53+X53+Y53+AU53+AV53-AW53</f>
        <v>0</v>
      </c>
      <c r="BN53" s="49">
        <f>+AY53</f>
        <v>0</v>
      </c>
      <c r="BO53" s="49">
        <f>+AZ53</f>
        <v>-4250</v>
      </c>
      <c r="BP53" s="49">
        <f>+BA53</f>
        <v>0</v>
      </c>
      <c r="BQ53" s="49">
        <f t="shared" ref="BQ53" si="518">+BB53</f>
        <v>0</v>
      </c>
      <c r="BR53" s="110">
        <f t="shared" si="194"/>
        <v>297.5</v>
      </c>
      <c r="BS53" s="49">
        <f t="shared" si="194"/>
        <v>0</v>
      </c>
      <c r="BT53" s="49">
        <f t="shared" si="194"/>
        <v>0</v>
      </c>
      <c r="BU53" s="49">
        <f t="shared" si="194"/>
        <v>0</v>
      </c>
      <c r="BV53" s="49">
        <f t="shared" ref="BV53" si="519">+BN53+BO53+BP53+BR53+BS53+BT53+BU53+BQ53</f>
        <v>-3952.5</v>
      </c>
      <c r="BW53" s="49">
        <f t="shared" ref="BW53" si="520">+BM53-BV53</f>
        <v>3952.5</v>
      </c>
      <c r="BX53" s="49">
        <f t="shared" ref="BX53" si="521">SUM(BI53-CC53-CM53-CR53-CW53-DB53-DG53-DL53-CH53)</f>
        <v>0</v>
      </c>
      <c r="BY53" s="47">
        <f t="shared" ref="BY53:BZ53" si="522">SUM(BJ53-CD53-CI53-CN53-CS53-CX53-DC53-DH53-DM53)</f>
        <v>0</v>
      </c>
      <c r="BZ53" s="48">
        <f t="shared" si="522"/>
        <v>0</v>
      </c>
      <c r="CB53" s="49">
        <f t="shared" ref="CB53" si="523">(AE53*35%)+AE53</f>
        <v>0</v>
      </c>
      <c r="CC53" s="49">
        <f t="shared" ref="CC53" si="524">(CB53-(CB53*10%))*3.5%</f>
        <v>0</v>
      </c>
      <c r="CD53" s="47">
        <f t="shared" ref="CD53" si="525">CB53*2%</f>
        <v>0</v>
      </c>
      <c r="CE53" s="48">
        <f t="shared" ref="CE53" si="526">+((CB53-(CB53*10%))*9.5%)-CC53</f>
        <v>0</v>
      </c>
      <c r="CG53" s="49">
        <f t="shared" ref="CG53" si="527">((AF53+AG53+AH53+AI53)*35%)+(AF53+AG53+AH53+AI53)</f>
        <v>0</v>
      </c>
      <c r="CH53" s="49">
        <f t="shared" ref="CH53" si="528">(CG53-(CG53*10%))*3.5%</f>
        <v>0</v>
      </c>
      <c r="CI53" s="47">
        <f t="shared" ref="CI53" si="529">CG53*2%</f>
        <v>0</v>
      </c>
      <c r="CJ53" s="48">
        <f t="shared" ref="CJ53" si="530">+((CG53-(CG53*10%))*9.5%)-CH53</f>
        <v>0</v>
      </c>
      <c r="CL53" s="49">
        <f t="shared" ref="CL53" si="531">+AJ53</f>
        <v>0</v>
      </c>
      <c r="CM53" s="49">
        <f t="shared" ref="CM53" si="532">(AJ53-(AJ53*10%))*3.5%</f>
        <v>0</v>
      </c>
      <c r="CN53" s="47">
        <f t="shared" ref="CN53" si="533">CL53*2%</f>
        <v>0</v>
      </c>
      <c r="CO53" s="48">
        <f>+((AJ53-(AJ238*10%))*9.5%)-CM53</f>
        <v>0</v>
      </c>
      <c r="CQ53" s="49"/>
      <c r="CR53" s="49"/>
      <c r="CS53" s="47"/>
      <c r="CT53" s="48"/>
      <c r="CV53" s="49"/>
      <c r="CW53" s="49"/>
      <c r="CX53" s="47"/>
      <c r="CY53" s="48"/>
      <c r="DA53" s="49"/>
      <c r="DB53" s="49"/>
      <c r="DC53" s="47"/>
      <c r="DD53" s="48"/>
      <c r="DF53" s="49"/>
      <c r="DG53" s="49"/>
      <c r="DH53" s="47"/>
      <c r="DI53" s="48"/>
      <c r="DK53" s="49"/>
      <c r="DL53" s="49"/>
      <c r="DM53" s="47"/>
      <c r="DN53" s="48"/>
      <c r="DO53" s="50"/>
      <c r="DP53" s="49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U53" s="179"/>
      <c r="EV53" s="307"/>
      <c r="EW53" s="305"/>
      <c r="EX53" s="301"/>
      <c r="EY53" s="301"/>
      <c r="EZ53" s="303"/>
      <c r="FA53" s="184"/>
      <c r="FB53" s="184"/>
    </row>
    <row r="54" spans="1:158" s="37" customFormat="1" ht="16.5" thickBot="1" x14ac:dyDescent="0.3">
      <c r="A54" s="269">
        <v>18</v>
      </c>
      <c r="B54" s="225" t="s">
        <v>373</v>
      </c>
      <c r="C54" s="283"/>
      <c r="D54" s="225" t="s">
        <v>409</v>
      </c>
      <c r="E54" s="308" t="s">
        <v>25</v>
      </c>
      <c r="F54" s="225" t="s">
        <v>407</v>
      </c>
      <c r="G54" s="225" t="s">
        <v>408</v>
      </c>
      <c r="H54" s="285" t="s">
        <v>374</v>
      </c>
      <c r="I54" s="225" t="s">
        <v>296</v>
      </c>
      <c r="J54" s="73"/>
      <c r="K54" s="73"/>
      <c r="L54" s="74"/>
      <c r="M54" s="73" t="s">
        <v>93</v>
      </c>
      <c r="N54" s="75">
        <v>5.16</v>
      </c>
      <c r="O54" s="76"/>
      <c r="P54" s="73"/>
      <c r="Q54" s="73"/>
      <c r="R54" s="73"/>
      <c r="S54" s="73">
        <v>20</v>
      </c>
      <c r="T54" s="73"/>
      <c r="U54" s="73">
        <v>20</v>
      </c>
      <c r="V54" s="73"/>
      <c r="W54" s="73"/>
      <c r="X54" s="73"/>
      <c r="Y54" s="73"/>
      <c r="Z54" s="76"/>
      <c r="AA54" s="78"/>
      <c r="AB54" s="79"/>
      <c r="AC54" s="79"/>
      <c r="AD54" s="80"/>
      <c r="AE54" s="81">
        <v>20</v>
      </c>
      <c r="AF54" s="81"/>
      <c r="AG54" s="81"/>
      <c r="AH54" s="81"/>
      <c r="AI54" s="81"/>
      <c r="AJ54" s="81"/>
      <c r="AK54" s="188"/>
      <c r="AL54" s="83">
        <v>20</v>
      </c>
      <c r="AM54" s="83"/>
      <c r="AN54" s="189"/>
      <c r="AO54" s="73"/>
      <c r="AP54" s="73"/>
      <c r="AQ54" s="73"/>
      <c r="AR54" s="79"/>
      <c r="AS54" s="79"/>
      <c r="AT54" s="79"/>
      <c r="AU54" s="84"/>
      <c r="AV54" s="84"/>
      <c r="AW54" s="111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127"/>
      <c r="BJ54" s="128"/>
      <c r="BK54" s="35"/>
      <c r="BL54" s="118"/>
      <c r="BM54" s="116"/>
      <c r="BN54" s="181"/>
      <c r="BO54" s="39"/>
      <c r="BP54" s="39"/>
      <c r="BQ54" s="39"/>
      <c r="BR54" s="39"/>
      <c r="BS54" s="181"/>
      <c r="BT54" s="181"/>
      <c r="BU54" s="39"/>
      <c r="BV54" s="39"/>
      <c r="BW54" s="38"/>
      <c r="BX54" s="38"/>
      <c r="BY54" s="35"/>
      <c r="BZ54" s="36"/>
      <c r="CB54" s="38"/>
      <c r="CC54" s="38"/>
      <c r="CD54" s="35"/>
      <c r="CE54" s="36"/>
      <c r="CG54" s="38"/>
      <c r="CH54" s="38"/>
      <c r="CI54" s="35"/>
      <c r="CJ54" s="36"/>
      <c r="CL54" s="38"/>
      <c r="CM54" s="38"/>
      <c r="CN54" s="35"/>
      <c r="CO54" s="36"/>
      <c r="CQ54" s="38"/>
      <c r="CR54" s="38"/>
      <c r="CS54" s="35"/>
      <c r="CT54" s="36"/>
      <c r="CV54" s="38"/>
      <c r="CW54" s="38"/>
      <c r="CX54" s="35"/>
      <c r="CY54" s="36"/>
      <c r="DA54" s="38"/>
      <c r="DB54" s="38"/>
      <c r="DC54" s="35"/>
      <c r="DD54" s="36"/>
      <c r="DF54" s="38"/>
      <c r="DG54" s="38"/>
      <c r="DH54" s="35"/>
      <c r="DI54" s="36"/>
      <c r="DK54" s="38"/>
      <c r="DL54" s="38"/>
      <c r="DM54" s="35"/>
      <c r="DN54" s="36"/>
      <c r="DO54" s="40"/>
      <c r="DP54" s="38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5"/>
      <c r="EC54" s="36"/>
      <c r="EE54" s="38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5"/>
      <c r="ER54" s="36"/>
      <c r="EU54" s="51"/>
      <c r="EV54" s="306"/>
      <c r="EW54" s="304"/>
      <c r="EX54" s="182"/>
      <c r="EY54" s="300"/>
      <c r="EZ54" s="302"/>
      <c r="FA54" s="41"/>
      <c r="FB54" s="41"/>
    </row>
    <row r="55" spans="1:158" s="37" customFormat="1" ht="19.5" customHeight="1" thickBot="1" x14ac:dyDescent="0.3">
      <c r="A55" s="270"/>
      <c r="B55" s="226"/>
      <c r="C55" s="284"/>
      <c r="D55" s="226"/>
      <c r="E55" s="309"/>
      <c r="F55" s="226"/>
      <c r="G55" s="226"/>
      <c r="H55" s="286"/>
      <c r="I55" s="226"/>
      <c r="J55" s="85"/>
      <c r="K55" s="85"/>
      <c r="L55" s="85"/>
      <c r="M55" s="85"/>
      <c r="N55" s="85"/>
      <c r="O55" s="87"/>
      <c r="P55" s="87"/>
      <c r="Q55" s="87"/>
      <c r="R55" s="87"/>
      <c r="S55" s="87">
        <f t="shared" ref="S55:S57" si="534">SUM(O54/18)*S54</f>
        <v>0</v>
      </c>
      <c r="T55" s="88"/>
      <c r="U55" s="89"/>
      <c r="V55" s="90"/>
      <c r="W55" s="85"/>
      <c r="X55" s="86"/>
      <c r="Y55" s="86"/>
      <c r="Z55" s="86"/>
      <c r="AA55" s="91"/>
      <c r="AB55" s="92">
        <f t="shared" ref="AB55" si="535">(P55+Q55+R55+S55+T55+Z55+AA55+AD55+AE55+AF55+AG55+AH55+AI55+AK55)*25%</f>
        <v>0</v>
      </c>
      <c r="AC55" s="92">
        <f t="shared" ref="AC55" si="536">+(P55+Q55+R55+S55+T55+Z55+AA55+AD55+AE55+AF55+AG55+AH55+AI55+AK55)*10%</f>
        <v>0</v>
      </c>
      <c r="AD55" s="93">
        <f t="shared" ref="AD55" si="537">SUM(O54/18)*AD54</f>
        <v>0</v>
      </c>
      <c r="AE55" s="94">
        <f>(O54/18*AE54)*30%</f>
        <v>0</v>
      </c>
      <c r="AF55" s="94">
        <f>(O54/18*AF54)*50%</f>
        <v>0</v>
      </c>
      <c r="AG55" s="94">
        <f>(O54/18*AG54)*40%</f>
        <v>0</v>
      </c>
      <c r="AH55" s="94">
        <f>(O54/18*AH54)*35%</f>
        <v>0</v>
      </c>
      <c r="AI55" s="94">
        <f>(O54/18*AI54)*30%</f>
        <v>0</v>
      </c>
      <c r="AJ55" s="94"/>
      <c r="AK55" s="100"/>
      <c r="AL55" s="93"/>
      <c r="AM55" s="93"/>
      <c r="AN55" s="190">
        <f t="shared" ref="AN55" si="538">+(P55+Q55+R55+S55+AA55+AD55+AE55+AF55+AG55+AH55+AI55+AK55+T55+Z55)*1.25-(P55+Q55+R55+S55+AA55+AD55+AE55+AF55+AG55+AH55+AI55+AK55+T55+Z55)</f>
        <v>0</v>
      </c>
      <c r="AO55" s="100"/>
      <c r="AP55" s="100"/>
      <c r="AQ55" s="100"/>
      <c r="AR55" s="92">
        <f>(AN55+AP55)*25%</f>
        <v>0</v>
      </c>
      <c r="AS55" s="92">
        <f>(AN55+AP55)*10%</f>
        <v>0</v>
      </c>
      <c r="AT55" s="97">
        <f t="shared" ref="AT55" si="539">+P55+Q55+R55+S55+T55+U55+V55+W55+X55+Y55+Z55+AA55+AB55+AC55+AD55+AE55+AF55+AG55+AH55+AI55+AJ55+AK55+AL55+AM55+AN55+AO55+AP55+AQ55+AR55+AS55</f>
        <v>0</v>
      </c>
      <c r="AU55" s="98">
        <f t="shared" ref="AU55" si="540">+(P55+Q55+R55+S55+T55+AD55+Z55)+((P55+Q55+R55+S55+T55+AD55+Z55)*25%)</f>
        <v>0</v>
      </c>
      <c r="AV55" s="98">
        <f t="shared" ref="AV55" si="541">(AU55*1.25)-AU55</f>
        <v>0</v>
      </c>
      <c r="AW55" s="7"/>
      <c r="AX55" s="44">
        <f>AT55+AU55+AV55-AW55</f>
        <v>0</v>
      </c>
      <c r="AY55" s="44">
        <f t="shared" ref="AY55" si="542">AX55*10%</f>
        <v>0</v>
      </c>
      <c r="AZ55" s="44">
        <f t="shared" ref="AZ55" si="543">((AX55-AY55)-42500)*10%</f>
        <v>-4250</v>
      </c>
      <c r="BA55" s="44">
        <f t="shared" ref="BA55" si="544">(AX55-AY55)*1%</f>
        <v>0</v>
      </c>
      <c r="BB55" s="44">
        <f t="shared" ref="BB55" si="545">SUM(AX55*1%)</f>
        <v>0</v>
      </c>
      <c r="BC55" s="45">
        <v>298.5</v>
      </c>
      <c r="BD55" s="46"/>
      <c r="BE55" s="46"/>
      <c r="BF55" s="46"/>
      <c r="BG55" s="44">
        <f t="shared" ref="BG55" si="546">SUM(AY55+AZ55+BA55+BC55+BD55+BE55+BF55+BB55)</f>
        <v>-3951.5</v>
      </c>
      <c r="BH55" s="44">
        <f t="shared" ref="BH55" si="547">AX55-BG55</f>
        <v>3951.5</v>
      </c>
      <c r="BI55" s="137">
        <f t="shared" ref="BI55" si="548">(AX55-AY55)*3.5%</f>
        <v>0</v>
      </c>
      <c r="BJ55" s="138">
        <f t="shared" ref="BJ55" si="549">AX55*2%</f>
        <v>0</v>
      </c>
      <c r="BK55" s="119">
        <f t="shared" ref="BK55" si="550">+((AX55-AY55)*9.5%)-BI55</f>
        <v>0</v>
      </c>
      <c r="BL55" s="43"/>
      <c r="BM55" s="117">
        <f>SUM(AX55)</f>
        <v>0</v>
      </c>
      <c r="BN55" s="49">
        <f>+AY55</f>
        <v>0</v>
      </c>
      <c r="BO55" s="49">
        <f>+AZ55</f>
        <v>-4250</v>
      </c>
      <c r="BP55" s="49">
        <f>+BA55</f>
        <v>0</v>
      </c>
      <c r="BQ55" s="49">
        <f t="shared" ref="BQ55" si="551">+BB55</f>
        <v>0</v>
      </c>
      <c r="BR55" s="110">
        <f t="shared" ref="BR55" si="552">+BC55</f>
        <v>298.5</v>
      </c>
      <c r="BS55" s="49">
        <f t="shared" ref="BS55" si="553">+BD55</f>
        <v>0</v>
      </c>
      <c r="BT55" s="49">
        <f t="shared" ref="BT55" si="554">+BE55</f>
        <v>0</v>
      </c>
      <c r="BU55" s="49">
        <f t="shared" ref="BU55" si="555">+BF55</f>
        <v>0</v>
      </c>
      <c r="BV55" s="49">
        <f t="shared" ref="BV55" si="556">+BN55+BO55+BP55+BR55+BS55+BT55+BU55+BQ55</f>
        <v>-3951.5</v>
      </c>
      <c r="BW55" s="49">
        <f t="shared" ref="BW55" si="557">+BM55-BV55</f>
        <v>3951.5</v>
      </c>
      <c r="BX55" s="49">
        <f t="shared" ref="BX55" si="558">SUM(BI55-CC55-CM55-CR55-CW55-DB55-DG55-DL55-CH55)</f>
        <v>0</v>
      </c>
      <c r="BY55" s="47">
        <f t="shared" ref="BY55" si="559">SUM(BJ55-CD55-CI55-CN55-CS55-CX55-DC55-DH55-DM55)</f>
        <v>0</v>
      </c>
      <c r="BZ55" s="48">
        <f t="shared" ref="BZ55" si="560">SUM(BK55-CE55-CJ55-CO55-CT55-CY55-DD55-DI55-DN55)</f>
        <v>0</v>
      </c>
      <c r="CB55" s="49">
        <f t="shared" ref="CB55" si="561">(AE55*35%)+AE55</f>
        <v>0</v>
      </c>
      <c r="CC55" s="49">
        <f t="shared" ref="CC55" si="562">(CB55-(CB55*10%))*3.5%</f>
        <v>0</v>
      </c>
      <c r="CD55" s="47">
        <f t="shared" ref="CD55" si="563">CB55*2%</f>
        <v>0</v>
      </c>
      <c r="CE55" s="48">
        <f t="shared" ref="CE55" si="564">+((CB55-(CB55*10%))*9.5%)-CC55</f>
        <v>0</v>
      </c>
      <c r="CG55" s="49">
        <f t="shared" ref="CG55" si="565">((AF55+AG55+AH55+AI55)*35%)+(AF55+AG55+AH55+AI55)</f>
        <v>0</v>
      </c>
      <c r="CH55" s="49">
        <f t="shared" ref="CH55" si="566">(CG55-(CG55*10%))*3.5%</f>
        <v>0</v>
      </c>
      <c r="CI55" s="47">
        <f t="shared" ref="CI55" si="567">CG55*2%</f>
        <v>0</v>
      </c>
      <c r="CJ55" s="48">
        <f t="shared" ref="CJ55" si="568">+((CG55-(CG55*10%))*9.5%)-CH55</f>
        <v>0</v>
      </c>
      <c r="CL55" s="49">
        <f t="shared" ref="CL55" si="569">+AJ55</f>
        <v>0</v>
      </c>
      <c r="CM55" s="49">
        <f t="shared" ref="CM55" si="570">(AJ55-(AJ55*10%))*3.5%</f>
        <v>0</v>
      </c>
      <c r="CN55" s="47">
        <f t="shared" ref="CN55" si="571">CL55*2%</f>
        <v>0</v>
      </c>
      <c r="CO55" s="48">
        <f>+((AJ55-(AJ240*10%))*9.5%)-CM55</f>
        <v>0</v>
      </c>
      <c r="CQ55" s="49"/>
      <c r="CR55" s="49"/>
      <c r="CS55" s="47"/>
      <c r="CT55" s="48"/>
      <c r="CV55" s="49"/>
      <c r="CW55" s="49"/>
      <c r="CX55" s="47"/>
      <c r="CY55" s="48"/>
      <c r="DA55" s="49"/>
      <c r="DB55" s="49"/>
      <c r="DC55" s="47"/>
      <c r="DD55" s="48"/>
      <c r="DF55" s="49"/>
      <c r="DG55" s="49"/>
      <c r="DH55" s="47"/>
      <c r="DI55" s="48"/>
      <c r="DK55" s="49"/>
      <c r="DL55" s="49"/>
      <c r="DM55" s="47"/>
      <c r="DN55" s="48"/>
      <c r="DO55" s="50"/>
      <c r="DP55" s="49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U55" s="179"/>
      <c r="EV55" s="307"/>
      <c r="EW55" s="305"/>
      <c r="EX55" s="183"/>
      <c r="EY55" s="301"/>
      <c r="EZ55" s="303"/>
      <c r="FA55" s="184"/>
      <c r="FB55" s="184"/>
    </row>
    <row r="56" spans="1:158" s="37" customFormat="1" ht="16.5" thickBot="1" x14ac:dyDescent="0.3">
      <c r="A56" s="269">
        <v>19</v>
      </c>
      <c r="B56" s="225" t="s">
        <v>158</v>
      </c>
      <c r="C56" s="283" t="s">
        <v>159</v>
      </c>
      <c r="D56" s="225" t="s">
        <v>124</v>
      </c>
      <c r="E56" s="225" t="s">
        <v>25</v>
      </c>
      <c r="F56" s="225" t="s">
        <v>410</v>
      </c>
      <c r="G56" s="225" t="s">
        <v>411</v>
      </c>
      <c r="H56" s="285" t="s">
        <v>412</v>
      </c>
      <c r="I56" s="225" t="s">
        <v>127</v>
      </c>
      <c r="J56" s="73"/>
      <c r="K56" s="73"/>
      <c r="L56" s="74"/>
      <c r="M56" s="73" t="s">
        <v>79</v>
      </c>
      <c r="N56" s="75">
        <v>4.79</v>
      </c>
      <c r="O56" s="76"/>
      <c r="P56" s="73"/>
      <c r="Q56" s="73"/>
      <c r="R56" s="73">
        <v>12</v>
      </c>
      <c r="S56" s="73">
        <v>11</v>
      </c>
      <c r="T56" s="73">
        <v>3</v>
      </c>
      <c r="U56" s="73"/>
      <c r="V56" s="73"/>
      <c r="W56" s="73" t="s">
        <v>413</v>
      </c>
      <c r="X56" s="73"/>
      <c r="Y56" s="73"/>
      <c r="Z56" s="76"/>
      <c r="AA56" s="78"/>
      <c r="AB56" s="79"/>
      <c r="AC56" s="79"/>
      <c r="AD56" s="80"/>
      <c r="AE56" s="81">
        <v>26</v>
      </c>
      <c r="AF56" s="81"/>
      <c r="AG56" s="81"/>
      <c r="AH56" s="81">
        <v>26</v>
      </c>
      <c r="AI56" s="81"/>
      <c r="AJ56" s="81"/>
      <c r="AK56" s="188"/>
      <c r="AL56" s="83"/>
      <c r="AM56" s="83"/>
      <c r="AN56" s="189"/>
      <c r="AO56" s="73"/>
      <c r="AP56" s="73"/>
      <c r="AQ56" s="73"/>
      <c r="AR56" s="79"/>
      <c r="AS56" s="79"/>
      <c r="AT56" s="79"/>
      <c r="AU56" s="84"/>
      <c r="AV56" s="84"/>
      <c r="AW56" s="111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5"/>
      <c r="BK56" s="35"/>
      <c r="BL56" s="118"/>
      <c r="BM56" s="116"/>
      <c r="BN56" s="181"/>
      <c r="BO56" s="39"/>
      <c r="BP56" s="39"/>
      <c r="BQ56" s="39"/>
      <c r="BR56" s="39"/>
      <c r="BS56" s="181"/>
      <c r="BT56" s="181"/>
      <c r="BU56" s="39"/>
      <c r="BV56" s="39"/>
      <c r="BW56" s="38"/>
      <c r="BX56" s="38"/>
      <c r="BY56" s="35"/>
      <c r="BZ56" s="36"/>
      <c r="CB56" s="38"/>
      <c r="CC56" s="38"/>
      <c r="CD56" s="35"/>
      <c r="CE56" s="36"/>
      <c r="CG56" s="38"/>
      <c r="CH56" s="38"/>
      <c r="CI56" s="35"/>
      <c r="CJ56" s="36"/>
      <c r="CL56" s="38"/>
      <c r="CM56" s="38"/>
      <c r="CN56" s="35"/>
      <c r="CO56" s="36"/>
      <c r="CQ56" s="38"/>
      <c r="CR56" s="38"/>
      <c r="CS56" s="35"/>
      <c r="CT56" s="36"/>
      <c r="CV56" s="38"/>
      <c r="CW56" s="38"/>
      <c r="CX56" s="35"/>
      <c r="CY56" s="36"/>
      <c r="DA56" s="38"/>
      <c r="DB56" s="38"/>
      <c r="DC56" s="35"/>
      <c r="DD56" s="36"/>
      <c r="DF56" s="38"/>
      <c r="DG56" s="38"/>
      <c r="DH56" s="35"/>
      <c r="DI56" s="36"/>
      <c r="DK56" s="38"/>
      <c r="DL56" s="38"/>
      <c r="DM56" s="35"/>
      <c r="DN56" s="36"/>
      <c r="DO56" s="40"/>
      <c r="DP56" s="38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5"/>
      <c r="EC56" s="36"/>
      <c r="EE56" s="38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5"/>
      <c r="ER56" s="36"/>
      <c r="EU56" s="51"/>
      <c r="EV56" s="306"/>
      <c r="EW56" s="304"/>
      <c r="EX56" s="182"/>
      <c r="EY56" s="300"/>
      <c r="EZ56" s="302"/>
      <c r="FA56" s="41"/>
      <c r="FB56" s="41"/>
    </row>
    <row r="57" spans="1:158" s="37" customFormat="1" ht="19.5" customHeight="1" thickBot="1" x14ac:dyDescent="0.3">
      <c r="A57" s="270"/>
      <c r="B57" s="226"/>
      <c r="C57" s="284"/>
      <c r="D57" s="226"/>
      <c r="E57" s="226"/>
      <c r="F57" s="226"/>
      <c r="G57" s="226"/>
      <c r="H57" s="286"/>
      <c r="I57" s="226"/>
      <c r="J57" s="85"/>
      <c r="K57" s="85"/>
      <c r="L57" s="85"/>
      <c r="M57" s="85"/>
      <c r="N57" s="85"/>
      <c r="O57" s="87"/>
      <c r="P57" s="87">
        <f t="shared" ref="P57" si="572">O56/24*P56</f>
        <v>0</v>
      </c>
      <c r="Q57" s="87">
        <f t="shared" ref="Q57" si="573">O56/18*Q56</f>
        <v>0</v>
      </c>
      <c r="R57" s="87">
        <f t="shared" ref="R57" si="574">SUM(O56/18)*R56</f>
        <v>0</v>
      </c>
      <c r="S57" s="87">
        <f t="shared" si="534"/>
        <v>0</v>
      </c>
      <c r="T57" s="88">
        <f t="shared" ref="T57" si="575">SUM(O56/18)*T56</f>
        <v>0</v>
      </c>
      <c r="U57" s="89">
        <f t="shared" ref="U57" si="576">SUM(17697*20%/18*U56)</f>
        <v>0</v>
      </c>
      <c r="V57" s="86"/>
      <c r="W57" s="86"/>
      <c r="X57" s="86"/>
      <c r="Y57" s="86"/>
      <c r="Z57" s="86">
        <f t="shared" ref="Z57" si="577">SUM(K56*17697*Z56)</f>
        <v>0</v>
      </c>
      <c r="AA57" s="91">
        <f t="shared" ref="AA57" si="578">((P57+Q57+R57+S57+T57)/27*18)*AA56</f>
        <v>0</v>
      </c>
      <c r="AB57" s="92">
        <f t="shared" ref="AB57" si="579">(P57+Q57+R57+S57+T57+Z57+AA57+AD57+AE57+AF57+AG57+AH57+AI57+AK57)*25%</f>
        <v>0</v>
      </c>
      <c r="AC57" s="92">
        <f t="shared" ref="AC57" si="580">+(P57+Q57+R57+S57+T57+Z57+AA57+AD57+AE57+AF57+AG57+AH57+AI57+AK57)*10%</f>
        <v>0</v>
      </c>
      <c r="AD57" s="93">
        <f t="shared" ref="AD57" si="581">SUM(O56/18)*AD56</f>
        <v>0</v>
      </c>
      <c r="AE57" s="94">
        <f>(O56/18*AE56)*30%</f>
        <v>0</v>
      </c>
      <c r="AF57" s="94">
        <f>(O56/18*AF56)*50%</f>
        <v>0</v>
      </c>
      <c r="AG57" s="94">
        <f>(O56/18*AG56)*40%</f>
        <v>0</v>
      </c>
      <c r="AH57" s="94">
        <f>(O56/18*AH56)*35%</f>
        <v>0</v>
      </c>
      <c r="AI57" s="94">
        <f>(O56/18*AI56)*30%</f>
        <v>0</v>
      </c>
      <c r="AJ57" s="94"/>
      <c r="AK57" s="100"/>
      <c r="AL57" s="93">
        <f t="shared" ref="AL57" si="582">SUM(17697*20%/18*AL56)</f>
        <v>0</v>
      </c>
      <c r="AM57" s="93"/>
      <c r="AN57" s="190">
        <f t="shared" ref="AN57" si="583">+(P57+Q57+R57+S57+AA57+AD57+AE57+AF57+AG57+AH57+AI57+AK57+T57+Z57)*1.25-(P57+Q57+R57+S57+AA57+AD57+AE57+AF57+AG57+AH57+AI57+AK57+T57+Z57)</f>
        <v>0</v>
      </c>
      <c r="AO57" s="100"/>
      <c r="AP57" s="100"/>
      <c r="AQ57" s="100"/>
      <c r="AR57" s="92">
        <f>(AN57+AP57)*25%</f>
        <v>0</v>
      </c>
      <c r="AS57" s="92">
        <f>(AN57+AP57)*10%</f>
        <v>0</v>
      </c>
      <c r="AT57" s="97">
        <f t="shared" ref="AT57" si="584">+P57+Q57+R57+S57+T57+U57+V57+W57+X57+Y57+Z57+AA57+AB57+AC57+AD57+AE57+AF57+AG57+AH57+AI57+AJ57+AK57+AL57+AM57+AN57+AO57+AP57+AQ57+AR57+AS57</f>
        <v>0</v>
      </c>
      <c r="AU57" s="98">
        <f t="shared" ref="AU57" si="585">+(P57+Q57+R57+S57+T57+AD57+Z57)+((P57+Q57+R57+S57+T57+AD57+Z57)*25%)</f>
        <v>0</v>
      </c>
      <c r="AV57" s="98">
        <f t="shared" ref="AV57" si="586">(AU57*1.25)-AU57</f>
        <v>0</v>
      </c>
      <c r="AW57" s="7"/>
      <c r="AX57" s="44">
        <f>AT57+AU57+AV57-AW57</f>
        <v>0</v>
      </c>
      <c r="AY57" s="44">
        <f t="shared" ref="AY57" si="587">AX57*10%</f>
        <v>0</v>
      </c>
      <c r="AZ57" s="44">
        <f t="shared" si="227"/>
        <v>-4250</v>
      </c>
      <c r="BA57" s="44">
        <f t="shared" ref="BA57" si="588">(AX57-AY57)*1%</f>
        <v>0</v>
      </c>
      <c r="BB57" s="44">
        <f t="shared" ref="BB57" si="589">SUM(AX57*1%)</f>
        <v>0</v>
      </c>
      <c r="BC57" s="45">
        <v>297.5</v>
      </c>
      <c r="BD57" s="46"/>
      <c r="BE57" s="46"/>
      <c r="BF57" s="46"/>
      <c r="BG57" s="44">
        <f t="shared" ref="BG57" si="590">SUM(AY57+AZ57+BA57+BC57+BD57+BE57+BF57+BB57)</f>
        <v>-3952.5</v>
      </c>
      <c r="BH57" s="44">
        <f t="shared" ref="BH57" si="591">AX57-BG57</f>
        <v>3952.5</v>
      </c>
      <c r="BI57" s="44">
        <f t="shared" ref="BI57" si="592">(AX57-AY57)*3.5%</f>
        <v>0</v>
      </c>
      <c r="BJ57" s="47">
        <f>AX57*2%</f>
        <v>0</v>
      </c>
      <c r="BK57" s="119">
        <f t="shared" ref="BK57" si="593">+((AX57-AY57)*9.5%)-BI57</f>
        <v>0</v>
      </c>
      <c r="BL57" s="43"/>
      <c r="BM57" s="117">
        <f>+((P57+Q57+R57+S57+T57+Z57+AA57+AD57)+((P57+Q57+R57+S57+T57+Z57+AA57+AD57)*35%))+U57+V57+W57+X57+Y57+AU57+AV57-AW57</f>
        <v>0</v>
      </c>
      <c r="BN57" s="49">
        <f>+AY57</f>
        <v>0</v>
      </c>
      <c r="BO57" s="49">
        <f>+AZ57</f>
        <v>-4250</v>
      </c>
      <c r="BP57" s="49">
        <f>+BA57</f>
        <v>0</v>
      </c>
      <c r="BQ57" s="49">
        <f t="shared" ref="BQ57" si="594">+BB57</f>
        <v>0</v>
      </c>
      <c r="BR57" s="110">
        <f t="shared" si="194"/>
        <v>297.5</v>
      </c>
      <c r="BS57" s="49">
        <f t="shared" si="194"/>
        <v>0</v>
      </c>
      <c r="BT57" s="49">
        <f t="shared" si="194"/>
        <v>0</v>
      </c>
      <c r="BU57" s="49">
        <f t="shared" si="194"/>
        <v>0</v>
      </c>
      <c r="BV57" s="49">
        <f t="shared" ref="BV57" si="595">+BN57+BO57+BP57+BR57+BS57+BT57+BU57+BQ57</f>
        <v>-3952.5</v>
      </c>
      <c r="BW57" s="49">
        <f t="shared" ref="BW57" si="596">+BM57-BV57</f>
        <v>3952.5</v>
      </c>
      <c r="BX57" s="49">
        <f t="shared" ref="BX57" si="597">SUM(BI57-CC57-CM57-CR57-CW57-DB57-DG57-DL57-CH57)</f>
        <v>0</v>
      </c>
      <c r="BY57" s="47">
        <f t="shared" ref="BY57:BZ57" si="598">SUM(BJ57-CD57-CI57-CN57-CS57-CX57-DC57-DH57-DM57)</f>
        <v>0</v>
      </c>
      <c r="BZ57" s="48">
        <f t="shared" si="598"/>
        <v>0</v>
      </c>
      <c r="CB57" s="49">
        <f t="shared" ref="CB57" si="599">(AE57*35%)+AE57</f>
        <v>0</v>
      </c>
      <c r="CC57" s="49">
        <f t="shared" ref="CC57" si="600">(CB57-(CB57*10%))*3.5%</f>
        <v>0</v>
      </c>
      <c r="CD57" s="47">
        <f t="shared" ref="CD57" si="601">CB57*2%</f>
        <v>0</v>
      </c>
      <c r="CE57" s="48">
        <f t="shared" ref="CE57" si="602">+((CB57-(CB57*10%))*9.5%)-CC57</f>
        <v>0</v>
      </c>
      <c r="CG57" s="49">
        <f t="shared" ref="CG57" si="603">((AF57+AG57+AH57+AI57)*35%)+(AF57+AG57+AH57+AI57)</f>
        <v>0</v>
      </c>
      <c r="CH57" s="49">
        <f t="shared" ref="CH57" si="604">(CG57-(CG57*10%))*3.5%</f>
        <v>0</v>
      </c>
      <c r="CI57" s="47">
        <f t="shared" ref="CI57" si="605">CG57*2%</f>
        <v>0</v>
      </c>
      <c r="CJ57" s="48">
        <f t="shared" ref="CJ57" si="606">+((CG57-(CG57*10%))*9.5%)-CH57</f>
        <v>0</v>
      </c>
      <c r="CL57" s="49">
        <f t="shared" ref="CL57" si="607">+AJ57</f>
        <v>0</v>
      </c>
      <c r="CM57" s="49">
        <f t="shared" ref="CM57" si="608">(AJ57-(AJ57*10%))*3.5%</f>
        <v>0</v>
      </c>
      <c r="CN57" s="47">
        <f t="shared" ref="CN57" si="609">CL57*2%</f>
        <v>0</v>
      </c>
      <c r="CO57" s="48">
        <f>+((AJ57-(AJ240*10%))*9.5%)-CM57</f>
        <v>0</v>
      </c>
      <c r="CQ57" s="49"/>
      <c r="CR57" s="49"/>
      <c r="CS57" s="47"/>
      <c r="CT57" s="48"/>
      <c r="CV57" s="49"/>
      <c r="CW57" s="49"/>
      <c r="CX57" s="47"/>
      <c r="CY57" s="48"/>
      <c r="DA57" s="49"/>
      <c r="DB57" s="49"/>
      <c r="DC57" s="47"/>
      <c r="DD57" s="48"/>
      <c r="DF57" s="49"/>
      <c r="DG57" s="49"/>
      <c r="DH57" s="47"/>
      <c r="DI57" s="48"/>
      <c r="DK57" s="49"/>
      <c r="DL57" s="49"/>
      <c r="DM57" s="47"/>
      <c r="DN57" s="48"/>
      <c r="DO57" s="50"/>
      <c r="DP57" s="49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U57" s="179"/>
      <c r="EV57" s="307"/>
      <c r="EW57" s="305"/>
      <c r="EX57" s="183"/>
      <c r="EY57" s="301"/>
      <c r="EZ57" s="303"/>
      <c r="FA57" s="184"/>
      <c r="FB57" s="184"/>
    </row>
    <row r="58" spans="1:158" s="37" customFormat="1" ht="16.5" thickBot="1" x14ac:dyDescent="0.3">
      <c r="A58" s="269">
        <v>20</v>
      </c>
      <c r="B58" s="289" t="s">
        <v>160</v>
      </c>
      <c r="C58" s="283" t="s">
        <v>161</v>
      </c>
      <c r="D58" s="225" t="s">
        <v>82</v>
      </c>
      <c r="E58" s="285" t="s">
        <v>25</v>
      </c>
      <c r="F58" s="225" t="s">
        <v>162</v>
      </c>
      <c r="G58" s="225" t="s">
        <v>163</v>
      </c>
      <c r="H58" s="285" t="s">
        <v>414</v>
      </c>
      <c r="I58" s="225" t="s">
        <v>127</v>
      </c>
      <c r="J58" s="73"/>
      <c r="K58" s="73"/>
      <c r="L58" s="74"/>
      <c r="M58" s="73" t="s">
        <v>79</v>
      </c>
      <c r="N58" s="75">
        <v>5.2</v>
      </c>
      <c r="O58" s="76"/>
      <c r="P58" s="73"/>
      <c r="Q58" s="73"/>
      <c r="R58" s="73">
        <v>21</v>
      </c>
      <c r="S58" s="73"/>
      <c r="T58" s="73"/>
      <c r="U58" s="73">
        <v>14</v>
      </c>
      <c r="V58" s="73" t="s">
        <v>339</v>
      </c>
      <c r="X58" s="73"/>
      <c r="Y58" s="73"/>
      <c r="Z58" s="76"/>
      <c r="AA58" s="78"/>
      <c r="AB58" s="79"/>
      <c r="AC58" s="79"/>
      <c r="AD58" s="80"/>
      <c r="AE58" s="81">
        <v>21</v>
      </c>
      <c r="AF58" s="81"/>
      <c r="AG58" s="81"/>
      <c r="AH58" s="81">
        <v>21</v>
      </c>
      <c r="AI58" s="81"/>
      <c r="AJ58" s="81"/>
      <c r="AK58" s="188"/>
      <c r="AL58" s="83">
        <v>14</v>
      </c>
      <c r="AM58" s="83" t="s">
        <v>339</v>
      </c>
      <c r="AN58" s="189"/>
      <c r="AO58" s="73"/>
      <c r="AP58" s="73"/>
      <c r="AQ58" s="73"/>
      <c r="AR58" s="79"/>
      <c r="AS58" s="79"/>
      <c r="AT58" s="79"/>
      <c r="AU58" s="84"/>
      <c r="AV58" s="84"/>
      <c r="AW58" s="111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5"/>
      <c r="BK58" s="35"/>
      <c r="BL58" s="118"/>
      <c r="BM58" s="116"/>
      <c r="BN58" s="181"/>
      <c r="BO58" s="39"/>
      <c r="BP58" s="39"/>
      <c r="BQ58" s="39"/>
      <c r="BR58" s="39"/>
      <c r="BS58" s="181"/>
      <c r="BT58" s="181"/>
      <c r="BU58" s="39"/>
      <c r="BV58" s="39"/>
      <c r="BW58" s="38"/>
      <c r="BX58" s="38"/>
      <c r="BY58" s="35"/>
      <c r="BZ58" s="36"/>
      <c r="CB58" s="38"/>
      <c r="CC58" s="38"/>
      <c r="CD58" s="35"/>
      <c r="CE58" s="36"/>
      <c r="CG58" s="38"/>
      <c r="CH58" s="38"/>
      <c r="CI58" s="35"/>
      <c r="CJ58" s="36"/>
      <c r="CL58" s="38"/>
      <c r="CM58" s="38"/>
      <c r="CN58" s="35"/>
      <c r="CO58" s="36"/>
      <c r="CQ58" s="38"/>
      <c r="CR58" s="38"/>
      <c r="CS58" s="35"/>
      <c r="CT58" s="36"/>
      <c r="CV58" s="38"/>
      <c r="CW58" s="38"/>
      <c r="CX58" s="35"/>
      <c r="CY58" s="36"/>
      <c r="DA58" s="38"/>
      <c r="DB58" s="38"/>
      <c r="DC58" s="35"/>
      <c r="DD58" s="36"/>
      <c r="DF58" s="38"/>
      <c r="DG58" s="38"/>
      <c r="DH58" s="35"/>
      <c r="DI58" s="36"/>
      <c r="DK58" s="38"/>
      <c r="DL58" s="38"/>
      <c r="DM58" s="35"/>
      <c r="DN58" s="36"/>
      <c r="DO58" s="40"/>
      <c r="DP58" s="38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5"/>
      <c r="EC58" s="36"/>
      <c r="EE58" s="38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5"/>
      <c r="ER58" s="36"/>
      <c r="EU58" s="51"/>
      <c r="EV58" s="306"/>
      <c r="EW58" s="304"/>
      <c r="EX58" s="182"/>
      <c r="EY58" s="300"/>
      <c r="EZ58" s="302"/>
      <c r="FA58" s="41"/>
      <c r="FB58" s="41"/>
    </row>
    <row r="59" spans="1:158" s="37" customFormat="1" ht="35.25" customHeight="1" thickBot="1" x14ac:dyDescent="0.3">
      <c r="A59" s="270"/>
      <c r="B59" s="290"/>
      <c r="C59" s="284"/>
      <c r="D59" s="226"/>
      <c r="E59" s="286"/>
      <c r="F59" s="226"/>
      <c r="G59" s="226"/>
      <c r="H59" s="286"/>
      <c r="I59" s="226"/>
      <c r="J59" s="85"/>
      <c r="K59" s="85"/>
      <c r="L59" s="85"/>
      <c r="M59" s="85"/>
      <c r="N59" s="85"/>
      <c r="O59" s="87"/>
      <c r="P59" s="87">
        <f t="shared" ref="P59" si="610">O58/24*P58</f>
        <v>0</v>
      </c>
      <c r="Q59" s="87">
        <f t="shared" ref="Q59" si="611">O58/18*Q58</f>
        <v>0</v>
      </c>
      <c r="R59" s="87">
        <f t="shared" ref="R59" si="612">SUM(O58/18)*R58</f>
        <v>0</v>
      </c>
      <c r="S59" s="87">
        <f t="shared" ref="S59" si="613">SUM(O58/18)*S58</f>
        <v>0</v>
      </c>
      <c r="T59" s="88">
        <f t="shared" ref="T59" si="614">SUM(O58/18)*T58</f>
        <v>0</v>
      </c>
      <c r="U59" s="89"/>
      <c r="V59" s="90"/>
      <c r="X59" s="86"/>
      <c r="Y59" s="86"/>
      <c r="Z59" s="86">
        <f t="shared" ref="Z59" si="615">SUM(K58*17697*Z58)</f>
        <v>0</v>
      </c>
      <c r="AA59" s="91">
        <f t="shared" ref="AA59" si="616">((P59+Q59+R59+S59+T59)/27*18)*AA58</f>
        <v>0</v>
      </c>
      <c r="AB59" s="92">
        <f t="shared" ref="AB59" si="617">(P59+Q59+R59+S59+T59+Z59+AA59+AD59+AE59+AF59+AG59+AH59+AI59+AK59)*25%</f>
        <v>0</v>
      </c>
      <c r="AC59" s="92">
        <f t="shared" ref="AC59" si="618">+(P59+Q59+R59+S59+T59+Z59+AA59+AD59+AE59+AF59+AG59+AH59+AI59+AK59)*10%</f>
        <v>0</v>
      </c>
      <c r="AD59" s="93">
        <f t="shared" ref="AD59" si="619">SUM(O58/18)*AD58</f>
        <v>0</v>
      </c>
      <c r="AE59" s="94">
        <f>(O58/18*AE58)*30%</f>
        <v>0</v>
      </c>
      <c r="AF59" s="94">
        <f>(O58/18*AF58)*50%</f>
        <v>0</v>
      </c>
      <c r="AG59" s="94">
        <f>(O58/18*AG58)*40%</f>
        <v>0</v>
      </c>
      <c r="AH59" s="94">
        <f>(O58/18*AH58)*35%</f>
        <v>0</v>
      </c>
      <c r="AI59" s="94">
        <f>(O58/18*AI58)*30%</f>
        <v>0</v>
      </c>
      <c r="AJ59" s="94"/>
      <c r="AK59" s="100"/>
      <c r="AL59" s="93"/>
      <c r="AM59" s="93"/>
      <c r="AN59" s="190">
        <f t="shared" ref="AN59" si="620">+(P59+Q59+R59+S59+AA59+AD59+AE59+AF59+AG59+AH59+AI59+AK59+T59+Z59)*1.25-(P59+Q59+R59+S59+AA59+AD59+AE59+AF59+AG59+AH59+AI59+AK59+T59+Z59)</f>
        <v>0</v>
      </c>
      <c r="AO59" s="100"/>
      <c r="AP59" s="100"/>
      <c r="AQ59" s="100"/>
      <c r="AR59" s="92">
        <f>(AN59+AP59)*25%</f>
        <v>0</v>
      </c>
      <c r="AS59" s="92">
        <f>(AN59+AP59)*10%</f>
        <v>0</v>
      </c>
      <c r="AT59" s="97">
        <f t="shared" ref="AT59" si="621">+P59+Q59+R59+S59+T59+U59+V59+W59+X59+Y59+Z59+AA59+AB59+AC59+AD59+AE59+AF59+AG59+AH59+AI59+AJ59+AK59+AL59+AM59+AN59+AO59+AP59+AQ59+AR59+AS59</f>
        <v>0</v>
      </c>
      <c r="AU59" s="98">
        <f t="shared" ref="AU59" si="622">+(P59+Q59+R59+S59+T59+AD59+Z59)+((P59+Q59+R59+S59+T59+AD59+Z59)*25%)</f>
        <v>0</v>
      </c>
      <c r="AV59" s="98">
        <f t="shared" ref="AV59" si="623">(AU59*1.25)-AU59</f>
        <v>0</v>
      </c>
      <c r="AW59" s="7"/>
      <c r="AX59" s="44">
        <f>AT59+AU59+AV59-AW59</f>
        <v>0</v>
      </c>
      <c r="AY59" s="44"/>
      <c r="AZ59" s="44">
        <f t="shared" si="227"/>
        <v>-4250</v>
      </c>
      <c r="BA59" s="44">
        <f t="shared" ref="BA59" si="624">(AX59-AY59)*1%</f>
        <v>0</v>
      </c>
      <c r="BB59" s="44"/>
      <c r="BC59" s="45">
        <v>297.5</v>
      </c>
      <c r="BD59" s="46"/>
      <c r="BE59" s="46"/>
      <c r="BF59" s="46"/>
      <c r="BG59" s="44">
        <f t="shared" ref="BG59" si="625">SUM(AY59+AZ59+BA59+BC59+BD59+BE59+BF59+BB59)</f>
        <v>-3952.5</v>
      </c>
      <c r="BH59" s="44">
        <f t="shared" ref="BH59" si="626">AX59-BG59</f>
        <v>3952.5</v>
      </c>
      <c r="BI59" s="44"/>
      <c r="BJ59" s="47"/>
      <c r="BK59" s="119">
        <f t="shared" ref="BK59" si="627">+((AX59-AY59)*9.5%)-BI59</f>
        <v>0</v>
      </c>
      <c r="BL59" s="43"/>
      <c r="BM59" s="117">
        <f>+((P59+Q59+R59+S59+T59+Z59+AA59+AD59)+((P59+Q59+R59+S59+T59+Z59+AA59+AD59)*35%))+U59+V59+W51+X59+Y59+AU59+AV59-AW59</f>
        <v>0</v>
      </c>
      <c r="BN59" s="49">
        <f>+AY59</f>
        <v>0</v>
      </c>
      <c r="BO59" s="49">
        <f>+AZ59</f>
        <v>-4250</v>
      </c>
      <c r="BP59" s="49">
        <f>+BA59</f>
        <v>0</v>
      </c>
      <c r="BQ59" s="49">
        <f t="shared" ref="BQ59" si="628">+BB59</f>
        <v>0</v>
      </c>
      <c r="BR59" s="110">
        <f t="shared" si="194"/>
        <v>297.5</v>
      </c>
      <c r="BS59" s="49">
        <f t="shared" si="194"/>
        <v>0</v>
      </c>
      <c r="BT59" s="49">
        <f t="shared" si="194"/>
        <v>0</v>
      </c>
      <c r="BU59" s="49">
        <f t="shared" si="194"/>
        <v>0</v>
      </c>
      <c r="BV59" s="49">
        <f t="shared" ref="BV59" si="629">+BN59+BO59+BP59+BR59+BS59+BT59+BU59+BQ59</f>
        <v>-3952.5</v>
      </c>
      <c r="BW59" s="49">
        <f t="shared" ref="BW59" si="630">+BM59-BV59</f>
        <v>3952.5</v>
      </c>
      <c r="BX59" s="49">
        <f t="shared" ref="BX59" si="631">SUM(BI59-CC59-CM59-CR59-CW59-DB59-DG59-DL59-CH59)</f>
        <v>0</v>
      </c>
      <c r="BY59" s="47">
        <f t="shared" ref="BY59:BZ59" si="632">SUM(BJ59-CD59-CI59-CN59-CS59-CX59-DC59-DH59-DM59)</f>
        <v>0</v>
      </c>
      <c r="BZ59" s="48">
        <f t="shared" si="632"/>
        <v>0</v>
      </c>
      <c r="CB59" s="49">
        <f t="shared" ref="CB59" si="633">(AE59*35%)+AE59</f>
        <v>0</v>
      </c>
      <c r="CC59" s="49"/>
      <c r="CD59" s="47"/>
      <c r="CE59" s="48">
        <f t="shared" ref="CE59" si="634">+((CB59-(CB59*10%))*9.5%)-CC59</f>
        <v>0</v>
      </c>
      <c r="CG59" s="49">
        <f t="shared" ref="CG59" si="635">((AF59+AG59+AH59+AI59)*35%)+(AF59+AG59+AH59+AI59)</f>
        <v>0</v>
      </c>
      <c r="CH59" s="49"/>
      <c r="CI59" s="47"/>
      <c r="CJ59" s="48">
        <f t="shared" ref="CJ59" si="636">+((CG59-(CG59*10%))*9.5%)-CH59</f>
        <v>0</v>
      </c>
      <c r="CL59" s="49">
        <f t="shared" ref="CL59" si="637">+AJ59</f>
        <v>0</v>
      </c>
      <c r="CM59" s="49">
        <f t="shared" ref="CM59" si="638">(AJ59-(AJ59*10%))*3.5%</f>
        <v>0</v>
      </c>
      <c r="CN59" s="47">
        <f t="shared" ref="CN59" si="639">CL59*2%</f>
        <v>0</v>
      </c>
      <c r="CO59" s="48">
        <f>+((AJ59-(AJ242*10%))*9.5%)-CM59</f>
        <v>0</v>
      </c>
      <c r="CQ59" s="49"/>
      <c r="CR59" s="49"/>
      <c r="CS59" s="47"/>
      <c r="CT59" s="48"/>
      <c r="CV59" s="49"/>
      <c r="CW59" s="49"/>
      <c r="CX59" s="47"/>
      <c r="CY59" s="48"/>
      <c r="DA59" s="49"/>
      <c r="DB59" s="49"/>
      <c r="DC59" s="47"/>
      <c r="DD59" s="48"/>
      <c r="DF59" s="49"/>
      <c r="DG59" s="49"/>
      <c r="DH59" s="47"/>
      <c r="DI59" s="48"/>
      <c r="DK59" s="49"/>
      <c r="DL59" s="49"/>
      <c r="DM59" s="47"/>
      <c r="DN59" s="48"/>
      <c r="DO59" s="50"/>
      <c r="DP59" s="49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U59" s="179"/>
      <c r="EV59" s="307"/>
      <c r="EW59" s="305"/>
      <c r="EX59" s="183"/>
      <c r="EY59" s="301"/>
      <c r="EZ59" s="303"/>
      <c r="FA59" s="184"/>
      <c r="FB59" s="184"/>
    </row>
    <row r="60" spans="1:158" s="37" customFormat="1" ht="27" customHeight="1" thickBot="1" x14ac:dyDescent="0.3">
      <c r="A60" s="269">
        <v>21</v>
      </c>
      <c r="B60" s="225" t="s">
        <v>164</v>
      </c>
      <c r="C60" s="283" t="s">
        <v>165</v>
      </c>
      <c r="D60" s="225" t="s">
        <v>82</v>
      </c>
      <c r="E60" s="285" t="s">
        <v>25</v>
      </c>
      <c r="F60" s="225" t="s">
        <v>166</v>
      </c>
      <c r="G60" s="225" t="s">
        <v>167</v>
      </c>
      <c r="H60" s="285" t="s">
        <v>415</v>
      </c>
      <c r="I60" s="225" t="s">
        <v>168</v>
      </c>
      <c r="J60" s="73"/>
      <c r="K60" s="73"/>
      <c r="L60" s="74"/>
      <c r="M60" s="73" t="s">
        <v>93</v>
      </c>
      <c r="N60" s="75">
        <v>4.74</v>
      </c>
      <c r="O60" s="76"/>
      <c r="P60" s="73"/>
      <c r="Q60" s="73"/>
      <c r="R60" s="73">
        <v>22</v>
      </c>
      <c r="S60" s="73"/>
      <c r="T60" s="73"/>
      <c r="U60" s="73">
        <v>15</v>
      </c>
      <c r="V60" s="73" t="s">
        <v>332</v>
      </c>
      <c r="W60" s="73"/>
      <c r="X60" s="73"/>
      <c r="Y60" s="73"/>
      <c r="Z60" s="76"/>
      <c r="AA60" s="78"/>
      <c r="AB60" s="79"/>
      <c r="AC60" s="79"/>
      <c r="AD60" s="80"/>
      <c r="AE60" s="81">
        <v>22</v>
      </c>
      <c r="AF60" s="81"/>
      <c r="AG60" s="81"/>
      <c r="AH60" s="81"/>
      <c r="AI60" s="81">
        <v>22</v>
      </c>
      <c r="AJ60" s="81"/>
      <c r="AK60" s="188"/>
      <c r="AL60" s="83">
        <v>15</v>
      </c>
      <c r="AM60" s="83" t="s">
        <v>332</v>
      </c>
      <c r="AN60" s="189"/>
      <c r="AO60" s="73"/>
      <c r="AP60" s="73"/>
      <c r="AQ60" s="73"/>
      <c r="AR60" s="79"/>
      <c r="AS60" s="79"/>
      <c r="AT60" s="79"/>
      <c r="AU60" s="84"/>
      <c r="AV60" s="84"/>
      <c r="AW60" s="111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5"/>
      <c r="BK60" s="35"/>
      <c r="BL60" s="118"/>
      <c r="BM60" s="116"/>
      <c r="BN60" s="181"/>
      <c r="BO60" s="39"/>
      <c r="BP60" s="39"/>
      <c r="BQ60" s="39"/>
      <c r="BR60" s="39"/>
      <c r="BS60" s="181"/>
      <c r="BT60" s="181"/>
      <c r="BU60" s="39"/>
      <c r="BV60" s="39"/>
      <c r="BW60" s="38"/>
      <c r="BX60" s="38"/>
      <c r="BY60" s="35"/>
      <c r="BZ60" s="36"/>
      <c r="CB60" s="38"/>
      <c r="CC60" s="38"/>
      <c r="CD60" s="35"/>
      <c r="CE60" s="36"/>
      <c r="CG60" s="38"/>
      <c r="CH60" s="38"/>
      <c r="CI60" s="35"/>
      <c r="CJ60" s="36"/>
      <c r="CL60" s="38"/>
      <c r="CM60" s="38"/>
      <c r="CN60" s="35"/>
      <c r="CO60" s="36"/>
      <c r="CQ60" s="38"/>
      <c r="CR60" s="38"/>
      <c r="CS60" s="35"/>
      <c r="CT60" s="36"/>
      <c r="CV60" s="38"/>
      <c r="CW60" s="38"/>
      <c r="CX60" s="35"/>
      <c r="CY60" s="36"/>
      <c r="DA60" s="38"/>
      <c r="DB60" s="38"/>
      <c r="DC60" s="35"/>
      <c r="DD60" s="36"/>
      <c r="DF60" s="38"/>
      <c r="DG60" s="38"/>
      <c r="DH60" s="35"/>
      <c r="DI60" s="36"/>
      <c r="DK60" s="38"/>
      <c r="DL60" s="38"/>
      <c r="DM60" s="35"/>
      <c r="DN60" s="36"/>
      <c r="DO60" s="40"/>
      <c r="DP60" s="38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5"/>
      <c r="EC60" s="36"/>
      <c r="EE60" s="38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5"/>
      <c r="ER60" s="36"/>
      <c r="EU60" s="51"/>
      <c r="EV60" s="306"/>
      <c r="EW60" s="304"/>
      <c r="EX60" s="182"/>
      <c r="EY60" s="300"/>
      <c r="EZ60" s="302"/>
      <c r="FA60" s="41"/>
      <c r="FB60" s="41"/>
    </row>
    <row r="61" spans="1:158" s="37" customFormat="1" ht="39" customHeight="1" thickBot="1" x14ac:dyDescent="0.3">
      <c r="A61" s="270"/>
      <c r="B61" s="226"/>
      <c r="C61" s="284"/>
      <c r="D61" s="226"/>
      <c r="E61" s="286"/>
      <c r="F61" s="226"/>
      <c r="G61" s="226"/>
      <c r="H61" s="286"/>
      <c r="I61" s="226"/>
      <c r="J61" s="85"/>
      <c r="K61" s="85"/>
      <c r="L61" s="85"/>
      <c r="M61" s="85"/>
      <c r="N61" s="85"/>
      <c r="O61" s="87"/>
      <c r="P61" s="87">
        <f t="shared" ref="P61" si="640">O60/24*P60</f>
        <v>0</v>
      </c>
      <c r="Q61" s="87">
        <f t="shared" ref="Q61" si="641">O60/18*Q60</f>
        <v>0</v>
      </c>
      <c r="R61" s="87">
        <f t="shared" ref="R61" si="642">SUM(O60/18)*R60</f>
        <v>0</v>
      </c>
      <c r="S61" s="87">
        <f t="shared" ref="S61" si="643">SUM(O60/18)*S60</f>
        <v>0</v>
      </c>
      <c r="T61" s="88">
        <f t="shared" ref="T61" si="644">SUM(O60/18)*T60</f>
        <v>0</v>
      </c>
      <c r="U61" s="89"/>
      <c r="V61" s="90"/>
      <c r="W61" s="85"/>
      <c r="X61" s="86"/>
      <c r="Y61" s="86">
        <f>SUM(17697*40%)/18*Y60</f>
        <v>0</v>
      </c>
      <c r="Z61" s="86">
        <f t="shared" ref="Z61" si="645">SUM(K60*17697*Z60)</f>
        <v>0</v>
      </c>
      <c r="AA61" s="91">
        <f t="shared" ref="AA61" si="646">((P61+Q61+R61+S61+T61)/27*18)*AA60</f>
        <v>0</v>
      </c>
      <c r="AB61" s="92">
        <f t="shared" ref="AB61" si="647">(P61+Q61+R61+S61+T61+Z61+AA61+AD61+AE61+AF61+AG61+AH61+AI61+AK61)*25%</f>
        <v>0</v>
      </c>
      <c r="AC61" s="92">
        <f t="shared" ref="AC61" si="648">+(P61+Q61+R61+S61+T61+Z61+AA61+AD61+AE61+AF61+AG61+AH61+AI61+AK61)*10%</f>
        <v>0</v>
      </c>
      <c r="AD61" s="93">
        <f t="shared" ref="AD61" si="649">SUM(O60/18)*AD60</f>
        <v>0</v>
      </c>
      <c r="AE61" s="94">
        <f>(O60/18*AE60)*30%</f>
        <v>0</v>
      </c>
      <c r="AF61" s="94">
        <f>(O60/18*AF60)*50%</f>
        <v>0</v>
      </c>
      <c r="AG61" s="94">
        <f>(O60/18*AG60)*40%</f>
        <v>0</v>
      </c>
      <c r="AH61" s="94">
        <f>(O60/18*AH60)*35%</f>
        <v>0</v>
      </c>
      <c r="AI61" s="94">
        <f>(O60/18*AI60)*30%</f>
        <v>0</v>
      </c>
      <c r="AJ61" s="94"/>
      <c r="AK61" s="100"/>
      <c r="AL61" s="93"/>
      <c r="AM61" s="93"/>
      <c r="AN61" s="190">
        <f t="shared" ref="AN61" si="650">+(P61+Q61+R61+S61+AA61+AD61+AE61+AF61+AG61+AH61+AI61+AK61+T61+Z61)*1.25-(P61+Q61+R61+S61+AA61+AD61+AE61+AF61+AG61+AH61+AI61+AK61+T61+Z61)</f>
        <v>0</v>
      </c>
      <c r="AO61" s="100"/>
      <c r="AP61" s="100"/>
      <c r="AQ61" s="100"/>
      <c r="AR61" s="92">
        <f>(AN61+AP61)*25%</f>
        <v>0</v>
      </c>
      <c r="AS61" s="92">
        <f>(AN61+AP61)*10%</f>
        <v>0</v>
      </c>
      <c r="AT61" s="97">
        <f t="shared" ref="AT61" si="651">+P61+Q61+R61+S61+T61+U61+V61+W61+X61+Y61+Z61+AA61+AB61+AC61+AD61+AE61+AF61+AG61+AH61+AI61+AJ61+AK61+AL61+AM61+AN61+AO61+AP61+AQ61+AR61+AS61</f>
        <v>0</v>
      </c>
      <c r="AU61" s="98">
        <f t="shared" ref="AU61" si="652">+(P61+Q61+R61+S61+T61+AD61+Z61)+((P61+Q61+R61+S61+T61+AD61+Z61)*25%)</f>
        <v>0</v>
      </c>
      <c r="AV61" s="98">
        <f t="shared" ref="AV61" si="653">(AU61*1.25)-AU61</f>
        <v>0</v>
      </c>
      <c r="AW61" s="7"/>
      <c r="AX61" s="44">
        <f>AT61+AU61+AV61-AW61</f>
        <v>0</v>
      </c>
      <c r="AY61" s="44">
        <f t="shared" ref="AY61" si="654">AX61*10%</f>
        <v>0</v>
      </c>
      <c r="AZ61" s="44">
        <f t="shared" si="227"/>
        <v>-4250</v>
      </c>
      <c r="BA61" s="44">
        <f t="shared" ref="BA61" si="655">(AX61-AY61)*1%</f>
        <v>0</v>
      </c>
      <c r="BB61" s="44">
        <f t="shared" ref="BB61" si="656">SUM(AX61*1%)</f>
        <v>0</v>
      </c>
      <c r="BC61" s="45">
        <v>297.5</v>
      </c>
      <c r="BD61" s="46">
        <f>SUM(AX61-AY61-AZ61)*50%</f>
        <v>2125</v>
      </c>
      <c r="BE61" s="46"/>
      <c r="BF61" s="46"/>
      <c r="BG61" s="44">
        <f t="shared" ref="BG61" si="657">SUM(AY61+AZ61+BA61+BC61+BD61+BE61+BF61+BB61)</f>
        <v>-1827.5</v>
      </c>
      <c r="BH61" s="44">
        <f t="shared" ref="BH61" si="658">AX61-BG61</f>
        <v>1827.5</v>
      </c>
      <c r="BI61" s="44">
        <f t="shared" ref="BI61" si="659">(AX61-AY61)*3.5%</f>
        <v>0</v>
      </c>
      <c r="BJ61" s="47">
        <f t="shared" ref="BJ61" si="660">AX61*2%</f>
        <v>0</v>
      </c>
      <c r="BK61" s="119">
        <f t="shared" ref="BK61" si="661">+((AX61-AY61)*9.5%)-BI61</f>
        <v>0</v>
      </c>
      <c r="BL61" s="43"/>
      <c r="BM61" s="117">
        <f>+((P61+Q61+R61+S61+T61+Z61+AA61+AD61)+((P61+Q61+R61+S61+T61+Z61+AA61+AD61)*35%))+U61+V61+W61+X61+Y61+AU61+AV61-AW61</f>
        <v>0</v>
      </c>
      <c r="BN61" s="49">
        <f>+AY61</f>
        <v>0</v>
      </c>
      <c r="BO61" s="49">
        <f>+AZ61</f>
        <v>-4250</v>
      </c>
      <c r="BP61" s="49">
        <f>+BA61</f>
        <v>0</v>
      </c>
      <c r="BQ61" s="49">
        <f t="shared" ref="BQ61" si="662">+BB61</f>
        <v>0</v>
      </c>
      <c r="BR61" s="110">
        <f t="shared" si="194"/>
        <v>297.5</v>
      </c>
      <c r="BS61" s="49">
        <f t="shared" si="194"/>
        <v>2125</v>
      </c>
      <c r="BT61" s="49">
        <f t="shared" si="194"/>
        <v>0</v>
      </c>
      <c r="BU61" s="49">
        <f t="shared" si="194"/>
        <v>0</v>
      </c>
      <c r="BV61" s="49">
        <f t="shared" ref="BV61" si="663">+BN61+BO61+BP61+BR61+BS61+BT61+BU61+BQ61</f>
        <v>-1827.5</v>
      </c>
      <c r="BW61" s="49">
        <f t="shared" ref="BW61" si="664">+BM61-BV61</f>
        <v>1827.5</v>
      </c>
      <c r="BX61" s="49">
        <f t="shared" ref="BX61" si="665">SUM(BI61-CC61-CM61-CR61-CW61-DB61-DG61-DL61-CH61)</f>
        <v>0</v>
      </c>
      <c r="BY61" s="47">
        <f t="shared" ref="BY61:BZ61" si="666">SUM(BJ61-CD61-CI61-CN61-CS61-CX61-DC61-DH61-DM61)</f>
        <v>0</v>
      </c>
      <c r="BZ61" s="48">
        <f t="shared" si="666"/>
        <v>0</v>
      </c>
      <c r="CB61" s="49">
        <f t="shared" ref="CB61" si="667">(AE61*35%)+AE61</f>
        <v>0</v>
      </c>
      <c r="CC61" s="49">
        <f t="shared" ref="CC61" si="668">(CB61-(CB61*10%))*3.5%</f>
        <v>0</v>
      </c>
      <c r="CD61" s="47">
        <f t="shared" ref="CD61" si="669">CB61*2%</f>
        <v>0</v>
      </c>
      <c r="CE61" s="48">
        <f t="shared" ref="CE61" si="670">+((CB61-(CB61*10%))*9.5%)-CC61</f>
        <v>0</v>
      </c>
      <c r="CG61" s="49">
        <f t="shared" ref="CG61" si="671">((AF61+AG61+AH61+AI61)*35%)+(AF61+AG61+AH61+AI61)</f>
        <v>0</v>
      </c>
      <c r="CH61" s="49">
        <f t="shared" ref="CH61" si="672">(CG61-(CG61*10%))*3.5%</f>
        <v>0</v>
      </c>
      <c r="CI61" s="47">
        <f t="shared" ref="CI61" si="673">CG61*2%</f>
        <v>0</v>
      </c>
      <c r="CJ61" s="48">
        <f t="shared" ref="CJ61" si="674">+((CG61-(CG61*10%))*9.5%)-CH61</f>
        <v>0</v>
      </c>
      <c r="CL61" s="49">
        <f t="shared" ref="CL61" si="675">+AJ61</f>
        <v>0</v>
      </c>
      <c r="CM61" s="49">
        <f t="shared" ref="CM61" si="676">(AJ61-(AJ61*10%))*3.5%</f>
        <v>0</v>
      </c>
      <c r="CN61" s="47">
        <f t="shared" ref="CN61" si="677">CL61*2%</f>
        <v>0</v>
      </c>
      <c r="CO61" s="48">
        <f>+((AJ61-(AJ244*10%))*9.5%)-CM61</f>
        <v>0</v>
      </c>
      <c r="CQ61" s="49"/>
      <c r="CR61" s="49"/>
      <c r="CS61" s="47"/>
      <c r="CT61" s="48"/>
      <c r="CV61" s="49"/>
      <c r="CW61" s="49"/>
      <c r="CX61" s="47"/>
      <c r="CY61" s="48"/>
      <c r="DA61" s="49"/>
      <c r="DB61" s="49"/>
      <c r="DC61" s="47"/>
      <c r="DD61" s="48"/>
      <c r="DF61" s="49"/>
      <c r="DG61" s="49"/>
      <c r="DH61" s="47"/>
      <c r="DI61" s="48"/>
      <c r="DK61" s="49"/>
      <c r="DL61" s="49"/>
      <c r="DM61" s="47"/>
      <c r="DN61" s="48"/>
      <c r="DO61" s="50"/>
      <c r="DP61" s="49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U61" s="179"/>
      <c r="EV61" s="307"/>
      <c r="EW61" s="305"/>
      <c r="EX61" s="183"/>
      <c r="EY61" s="301"/>
      <c r="EZ61" s="303"/>
      <c r="FA61" s="184"/>
      <c r="FB61" s="184"/>
    </row>
    <row r="62" spans="1:158" s="37" customFormat="1" ht="16.5" thickBot="1" x14ac:dyDescent="0.3">
      <c r="A62" s="269">
        <v>22</v>
      </c>
      <c r="B62" s="291" t="s">
        <v>169</v>
      </c>
      <c r="C62" s="283" t="s">
        <v>170</v>
      </c>
      <c r="D62" s="225" t="s">
        <v>82</v>
      </c>
      <c r="E62" s="285" t="s">
        <v>25</v>
      </c>
      <c r="F62" s="225" t="s">
        <v>171</v>
      </c>
      <c r="G62" s="225" t="s">
        <v>172</v>
      </c>
      <c r="H62" s="285" t="s">
        <v>416</v>
      </c>
      <c r="I62" s="225" t="s">
        <v>173</v>
      </c>
      <c r="J62" s="83"/>
      <c r="K62" s="101"/>
      <c r="L62" s="102"/>
      <c r="M62" s="73" t="s">
        <v>93</v>
      </c>
      <c r="N62" s="75">
        <v>4.66</v>
      </c>
      <c r="O62" s="76"/>
      <c r="P62" s="73"/>
      <c r="Q62" s="73"/>
      <c r="R62" s="73">
        <v>22</v>
      </c>
      <c r="S62" s="73"/>
      <c r="T62" s="73"/>
      <c r="U62" s="73">
        <v>15</v>
      </c>
      <c r="V62" s="73" t="s">
        <v>324</v>
      </c>
      <c r="W62" s="73"/>
      <c r="X62" s="73"/>
      <c r="Y62" s="73"/>
      <c r="Z62" s="76"/>
      <c r="AA62" s="78"/>
      <c r="AB62" s="79"/>
      <c r="AC62" s="79"/>
      <c r="AD62" s="80"/>
      <c r="AE62" s="81">
        <v>22</v>
      </c>
      <c r="AF62" s="81"/>
      <c r="AG62" s="81"/>
      <c r="AH62" s="81"/>
      <c r="AI62" s="81">
        <v>22</v>
      </c>
      <c r="AJ62" s="81"/>
      <c r="AK62" s="188"/>
      <c r="AL62" s="83">
        <v>15</v>
      </c>
      <c r="AM62" s="83" t="s">
        <v>324</v>
      </c>
      <c r="AN62" s="189"/>
      <c r="AO62" s="73"/>
      <c r="AP62" s="73"/>
      <c r="AQ62" s="73"/>
      <c r="AR62" s="79"/>
      <c r="AS62" s="79"/>
      <c r="AT62" s="79"/>
      <c r="AU62" s="84"/>
      <c r="AV62" s="84"/>
      <c r="AW62" s="111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5"/>
      <c r="BK62" s="35"/>
      <c r="BL62" s="118"/>
      <c r="BM62" s="116"/>
      <c r="BN62" s="181"/>
      <c r="BO62" s="39"/>
      <c r="BP62" s="39"/>
      <c r="BQ62" s="39"/>
      <c r="BR62" s="39"/>
      <c r="BS62" s="181"/>
      <c r="BT62" s="181"/>
      <c r="BU62" s="39"/>
      <c r="BV62" s="39"/>
      <c r="BW62" s="38"/>
      <c r="BX62" s="38"/>
      <c r="BY62" s="35"/>
      <c r="BZ62" s="36"/>
      <c r="CB62" s="38"/>
      <c r="CC62" s="38"/>
      <c r="CD62" s="35"/>
      <c r="CE62" s="36"/>
      <c r="CG62" s="38"/>
      <c r="CH62" s="38"/>
      <c r="CI62" s="35"/>
      <c r="CJ62" s="36"/>
      <c r="CL62" s="38"/>
      <c r="CM62" s="38"/>
      <c r="CN62" s="35"/>
      <c r="CO62" s="36"/>
      <c r="CQ62" s="38"/>
      <c r="CR62" s="38"/>
      <c r="CS62" s="35"/>
      <c r="CT62" s="36"/>
      <c r="CV62" s="38"/>
      <c r="CW62" s="38"/>
      <c r="CX62" s="35"/>
      <c r="CY62" s="36"/>
      <c r="DA62" s="38"/>
      <c r="DB62" s="38"/>
      <c r="DC62" s="35"/>
      <c r="DD62" s="36"/>
      <c r="DF62" s="38"/>
      <c r="DG62" s="38"/>
      <c r="DH62" s="35"/>
      <c r="DI62" s="36"/>
      <c r="DK62" s="38"/>
      <c r="DL62" s="38"/>
      <c r="DM62" s="35"/>
      <c r="DN62" s="36"/>
      <c r="DO62" s="40"/>
      <c r="DP62" s="38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5"/>
      <c r="EC62" s="36"/>
      <c r="EE62" s="38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5"/>
      <c r="ER62" s="36"/>
      <c r="EU62" s="51"/>
      <c r="EV62" s="306"/>
      <c r="EW62" s="304"/>
      <c r="EX62" s="182"/>
      <c r="EY62" s="300"/>
      <c r="EZ62" s="302"/>
      <c r="FA62" s="41"/>
      <c r="FB62" s="41"/>
    </row>
    <row r="63" spans="1:158" s="37" customFormat="1" ht="16.5" thickBot="1" x14ac:dyDescent="0.3">
      <c r="A63" s="270"/>
      <c r="B63" s="292"/>
      <c r="C63" s="284"/>
      <c r="D63" s="226"/>
      <c r="E63" s="286"/>
      <c r="F63" s="226"/>
      <c r="G63" s="226"/>
      <c r="H63" s="286"/>
      <c r="I63" s="226"/>
      <c r="J63" s="85"/>
      <c r="K63" s="85"/>
      <c r="L63" s="85"/>
      <c r="M63" s="85"/>
      <c r="N63" s="85"/>
      <c r="O63" s="87"/>
      <c r="P63" s="87">
        <f t="shared" ref="P63" si="678">O62/24*P62</f>
        <v>0</v>
      </c>
      <c r="Q63" s="87">
        <f t="shared" ref="Q63" si="679">O62/18*Q62</f>
        <v>0</v>
      </c>
      <c r="R63" s="87">
        <f t="shared" ref="R63" si="680">SUM(O62/18)*R62</f>
        <v>0</v>
      </c>
      <c r="S63" s="87">
        <f t="shared" ref="S63" si="681">SUM(O62/18)*S62</f>
        <v>0</v>
      </c>
      <c r="T63" s="88">
        <f t="shared" ref="T63" si="682">SUM(O62/18)*T62</f>
        <v>0</v>
      </c>
      <c r="U63" s="89"/>
      <c r="V63" s="90"/>
      <c r="W63" s="85"/>
      <c r="X63" s="86"/>
      <c r="Y63" s="86">
        <f>SUM(17697*40%)/18*Y62</f>
        <v>0</v>
      </c>
      <c r="Z63" s="86">
        <f t="shared" ref="Z63" si="683">SUM(K62*17697*Z62)</f>
        <v>0</v>
      </c>
      <c r="AA63" s="91">
        <f t="shared" ref="AA63" si="684">((P63+Q63+R63+S63+T63)/27*18)*AA62</f>
        <v>0</v>
      </c>
      <c r="AB63" s="92">
        <f t="shared" ref="AB63" si="685">(P63+Q63+R63+S63+T63+Z63+AA63+AD63+AE63+AF63+AG63+AH63+AI63+AK63)*25%</f>
        <v>0</v>
      </c>
      <c r="AC63" s="92">
        <f t="shared" ref="AC63" si="686">+(P63+Q63+R63+S63+T63+Z63+AA63+AD63+AE63+AF63+AG63+AH63+AI63+AK63)*10%</f>
        <v>0</v>
      </c>
      <c r="AD63" s="93">
        <f t="shared" ref="AD63" si="687">SUM(O62/18)*AD62</f>
        <v>0</v>
      </c>
      <c r="AE63" s="94">
        <f>(O62/18*AE62)*30%</f>
        <v>0</v>
      </c>
      <c r="AF63" s="94">
        <f>(O62/18*AF62)*50%</f>
        <v>0</v>
      </c>
      <c r="AG63" s="94">
        <f>(O62/18*AG62)*40%</f>
        <v>0</v>
      </c>
      <c r="AH63" s="94">
        <f>(O62/18*AH62)*35%</f>
        <v>0</v>
      </c>
      <c r="AI63" s="94">
        <f>(O62/18*AI62)*30%</f>
        <v>0</v>
      </c>
      <c r="AJ63" s="94"/>
      <c r="AK63" s="100"/>
      <c r="AL63" s="93"/>
      <c r="AM63" s="93"/>
      <c r="AN63" s="190">
        <f t="shared" ref="AN63" si="688">+(P63+Q63+R63+S63+AA63+AD63+AE63+AF63+AG63+AH63+AI63+AK63+T63+Z63)*1.25-(P63+Q63+R63+S63+AA63+AD63+AE63+AF63+AG63+AH63+AI63+AK63+T63+Z63)</f>
        <v>0</v>
      </c>
      <c r="AO63" s="100"/>
      <c r="AP63" s="100"/>
      <c r="AQ63" s="100"/>
      <c r="AR63" s="92">
        <f>(AN63+AP63)*25%</f>
        <v>0</v>
      </c>
      <c r="AS63" s="92">
        <f>(AN63+AP63)*10%</f>
        <v>0</v>
      </c>
      <c r="AT63" s="97">
        <f t="shared" ref="AT63" si="689">+P63+Q63+R63+S63+T63+U63+V63+W63+X63+Y63+Z63+AA63+AB63+AC63+AD63+AE63+AF63+AG63+AH63+AI63+AJ63+AK63+AL63+AM63+AN63+AO63+AP63+AQ63+AR63+AS63</f>
        <v>0</v>
      </c>
      <c r="AU63" s="98">
        <f t="shared" ref="AU63" si="690">+(P63+Q63+R63+S63+T63+AD63+Z63)+((P63+Q63+R63+S63+T63+AD63+Z63)*25%)</f>
        <v>0</v>
      </c>
      <c r="AV63" s="98">
        <f t="shared" ref="AV63" si="691">(AU63*1.25)-AU63</f>
        <v>0</v>
      </c>
      <c r="AW63" s="7"/>
      <c r="AX63" s="44">
        <f>AT63+AU63+AV63-AW63</f>
        <v>0</v>
      </c>
      <c r="AY63" s="44">
        <f t="shared" ref="AY63" si="692">AX63*10%</f>
        <v>0</v>
      </c>
      <c r="AZ63" s="44">
        <f t="shared" si="227"/>
        <v>-4250</v>
      </c>
      <c r="BA63" s="44">
        <f t="shared" ref="BA63" si="693">(AX63-AY63)*1%</f>
        <v>0</v>
      </c>
      <c r="BB63" s="44">
        <f t="shared" ref="BB63" si="694">SUM(AX63*1%)</f>
        <v>0</v>
      </c>
      <c r="BC63" s="45"/>
      <c r="BD63" s="46"/>
      <c r="BE63" s="46"/>
      <c r="BF63" s="46"/>
      <c r="BG63" s="44">
        <f t="shared" ref="BG63" si="695">SUM(AY63+AZ63+BA63+BC63+BD63+BE63+BF63+BB63)</f>
        <v>-4250</v>
      </c>
      <c r="BH63" s="44">
        <f t="shared" ref="BH63" si="696">AX63-BG63</f>
        <v>4250</v>
      </c>
      <c r="BI63" s="44">
        <f t="shared" ref="BI63" si="697">(AX63-AY63)*3.5%</f>
        <v>0</v>
      </c>
      <c r="BJ63" s="47">
        <f t="shared" ref="BJ63" si="698">AX63*2%</f>
        <v>0</v>
      </c>
      <c r="BK63" s="119">
        <f t="shared" ref="BK63" si="699">+((AX63-AY63)*9.5%)-BI63</f>
        <v>0</v>
      </c>
      <c r="BL63" s="43"/>
      <c r="BM63" s="117">
        <f>+((P63+Q63+R63+S63+T63+Z63+AA63+AD63)+((P63+Q63+R63+S63+T63+Z63+AA63+AD63)*35%))+U63+V63+W63+X63+Y63+AU63+AV63-AW63</f>
        <v>0</v>
      </c>
      <c r="BN63" s="49">
        <f>+AY63</f>
        <v>0</v>
      </c>
      <c r="BO63" s="49">
        <f>+AZ63</f>
        <v>-4250</v>
      </c>
      <c r="BP63" s="49">
        <f>+BA63</f>
        <v>0</v>
      </c>
      <c r="BQ63" s="49">
        <f t="shared" ref="BQ63" si="700">+BB63</f>
        <v>0</v>
      </c>
      <c r="BR63" s="110">
        <f t="shared" si="194"/>
        <v>0</v>
      </c>
      <c r="BS63" s="49">
        <f t="shared" si="194"/>
        <v>0</v>
      </c>
      <c r="BT63" s="49">
        <f t="shared" si="194"/>
        <v>0</v>
      </c>
      <c r="BU63" s="49">
        <f t="shared" si="194"/>
        <v>0</v>
      </c>
      <c r="BV63" s="49">
        <f t="shared" ref="BV63" si="701">+BN63+BO63+BP63+BR63+BS63+BT63+BU63+BQ63</f>
        <v>-4250</v>
      </c>
      <c r="BW63" s="49">
        <f t="shared" ref="BW63" si="702">+BM63-BV63</f>
        <v>4250</v>
      </c>
      <c r="BX63" s="49">
        <f t="shared" ref="BX63" si="703">SUM(BI63-CC63-CM63-CR63-CW63-DB63-DG63-DL63-CH63)</f>
        <v>0</v>
      </c>
      <c r="BY63" s="47">
        <f t="shared" ref="BY63:BZ63" si="704">SUM(BJ63-CD63-CI63-CN63-CS63-CX63-DC63-DH63-DM63)</f>
        <v>0</v>
      </c>
      <c r="BZ63" s="48">
        <f t="shared" si="704"/>
        <v>0</v>
      </c>
      <c r="CB63" s="49">
        <f t="shared" ref="CB63" si="705">(AE63*35%)+AE63</f>
        <v>0</v>
      </c>
      <c r="CC63" s="49">
        <f t="shared" ref="CC63" si="706">(CB63-(CB63*10%))*3.5%</f>
        <v>0</v>
      </c>
      <c r="CD63" s="47">
        <f t="shared" ref="CD63" si="707">CB63*2%</f>
        <v>0</v>
      </c>
      <c r="CE63" s="48">
        <f t="shared" ref="CE63" si="708">+((CB63-(CB63*10%))*9.5%)-CC63</f>
        <v>0</v>
      </c>
      <c r="CG63" s="49">
        <f t="shared" ref="CG63" si="709">((AF63+AG63+AH63+AI63)*35%)+(AF63+AG63+AH63+AI63)</f>
        <v>0</v>
      </c>
      <c r="CH63" s="49">
        <f t="shared" ref="CH63" si="710">(CG63-(CG63*10%))*3.5%</f>
        <v>0</v>
      </c>
      <c r="CI63" s="47">
        <f t="shared" ref="CI63" si="711">CG63*2%</f>
        <v>0</v>
      </c>
      <c r="CJ63" s="48">
        <f t="shared" ref="CJ63" si="712">+((CG63-(CG63*10%))*9.5%)-CH63</f>
        <v>0</v>
      </c>
      <c r="CL63" s="49">
        <f t="shared" ref="CL63" si="713">+AJ63</f>
        <v>0</v>
      </c>
      <c r="CM63" s="49">
        <f t="shared" ref="CM63" si="714">(AJ63-(AJ63*10%))*3.5%</f>
        <v>0</v>
      </c>
      <c r="CN63" s="47">
        <f t="shared" ref="CN63" si="715">CL63*2%</f>
        <v>0</v>
      </c>
      <c r="CO63" s="48">
        <f>+((AJ63-(AJ246*10%))*9.5%)-CM63</f>
        <v>0</v>
      </c>
      <c r="CQ63" s="49"/>
      <c r="CR63" s="49"/>
      <c r="CS63" s="47"/>
      <c r="CT63" s="48"/>
      <c r="CV63" s="49"/>
      <c r="CW63" s="49"/>
      <c r="CX63" s="47"/>
      <c r="CY63" s="48"/>
      <c r="DA63" s="49"/>
      <c r="DB63" s="49"/>
      <c r="DC63" s="47"/>
      <c r="DD63" s="48"/>
      <c r="DF63" s="49"/>
      <c r="DG63" s="49"/>
      <c r="DH63" s="47"/>
      <c r="DI63" s="48"/>
      <c r="DK63" s="49"/>
      <c r="DL63" s="49"/>
      <c r="DM63" s="47"/>
      <c r="DN63" s="48"/>
      <c r="DO63" s="50"/>
      <c r="DP63" s="49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U63" s="179"/>
      <c r="EV63" s="307"/>
      <c r="EW63" s="305"/>
      <c r="EX63" s="183"/>
      <c r="EY63" s="301"/>
      <c r="EZ63" s="303"/>
      <c r="FA63" s="184"/>
      <c r="FB63" s="184"/>
    </row>
    <row r="64" spans="1:158" s="37" customFormat="1" ht="16.5" thickBot="1" x14ac:dyDescent="0.3">
      <c r="A64" s="269">
        <v>23</v>
      </c>
      <c r="B64" s="225" t="s">
        <v>174</v>
      </c>
      <c r="C64" s="283" t="s">
        <v>175</v>
      </c>
      <c r="D64" s="225" t="s">
        <v>176</v>
      </c>
      <c r="E64" s="285" t="s">
        <v>25</v>
      </c>
      <c r="F64" s="225" t="s">
        <v>177</v>
      </c>
      <c r="G64" s="225" t="s">
        <v>178</v>
      </c>
      <c r="H64" s="316" t="s">
        <v>417</v>
      </c>
      <c r="I64" s="225" t="s">
        <v>145</v>
      </c>
      <c r="J64" s="73" t="s">
        <v>104</v>
      </c>
      <c r="K64" s="75">
        <v>4.1900000000000004</v>
      </c>
      <c r="L64" s="74" t="s">
        <v>8</v>
      </c>
      <c r="M64" s="73" t="s">
        <v>104</v>
      </c>
      <c r="N64" s="75">
        <v>4.1900000000000004</v>
      </c>
      <c r="O64" s="76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6">
        <v>1</v>
      </c>
      <c r="AA64" s="78"/>
      <c r="AB64" s="79"/>
      <c r="AC64" s="79"/>
      <c r="AD64" s="80"/>
      <c r="AE64" s="81"/>
      <c r="AF64" s="81"/>
      <c r="AG64" s="81"/>
      <c r="AH64" s="81"/>
      <c r="AI64" s="81"/>
      <c r="AJ64" s="81"/>
      <c r="AK64" s="188"/>
      <c r="AL64" s="83"/>
      <c r="AM64" s="83"/>
      <c r="AN64" s="189"/>
      <c r="AO64" s="73"/>
      <c r="AP64" s="73"/>
      <c r="AQ64" s="73"/>
      <c r="AR64" s="79"/>
      <c r="AS64" s="79"/>
      <c r="AT64" s="79"/>
      <c r="AU64" s="84"/>
      <c r="AV64" s="84"/>
      <c r="AW64" s="111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5"/>
      <c r="BK64" s="35"/>
      <c r="BL64" s="118"/>
      <c r="BM64" s="116"/>
      <c r="BN64" s="181"/>
      <c r="BO64" s="39"/>
      <c r="BP64" s="39"/>
      <c r="BQ64" s="39"/>
      <c r="BR64" s="39"/>
      <c r="BS64" s="181"/>
      <c r="BT64" s="181"/>
      <c r="BU64" s="39"/>
      <c r="BV64" s="39"/>
      <c r="BW64" s="38"/>
      <c r="BX64" s="38"/>
      <c r="BY64" s="35"/>
      <c r="BZ64" s="36"/>
      <c r="CB64" s="38"/>
      <c r="CC64" s="38"/>
      <c r="CD64" s="35"/>
      <c r="CE64" s="36"/>
      <c r="CG64" s="38"/>
      <c r="CH64" s="38"/>
      <c r="CI64" s="35"/>
      <c r="CJ64" s="36"/>
      <c r="CL64" s="38"/>
      <c r="CM64" s="38"/>
      <c r="CN64" s="35"/>
      <c r="CO64" s="36"/>
      <c r="CQ64" s="38"/>
      <c r="CR64" s="38"/>
      <c r="CS64" s="35"/>
      <c r="CT64" s="36"/>
      <c r="CV64" s="38"/>
      <c r="CW64" s="38"/>
      <c r="CX64" s="35"/>
      <c r="CY64" s="36"/>
      <c r="DA64" s="38"/>
      <c r="DB64" s="38"/>
      <c r="DC64" s="35"/>
      <c r="DD64" s="36"/>
      <c r="DF64" s="38"/>
      <c r="DG64" s="38"/>
      <c r="DH64" s="35"/>
      <c r="DI64" s="36"/>
      <c r="DK64" s="38"/>
      <c r="DL64" s="38"/>
      <c r="DM64" s="35"/>
      <c r="DN64" s="36"/>
      <c r="DO64" s="40"/>
      <c r="DP64" s="38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5"/>
      <c r="EC64" s="36"/>
      <c r="EE64" s="38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5"/>
      <c r="ER64" s="36"/>
      <c r="EU64" s="51"/>
      <c r="EV64" s="306"/>
      <c r="EW64" s="304"/>
      <c r="EX64" s="182"/>
      <c r="EY64" s="300"/>
      <c r="EZ64" s="302"/>
      <c r="FA64" s="41"/>
      <c r="FB64" s="41"/>
    </row>
    <row r="65" spans="1:158" s="37" customFormat="1" ht="16.5" thickBot="1" x14ac:dyDescent="0.3">
      <c r="A65" s="270"/>
      <c r="B65" s="226"/>
      <c r="C65" s="284"/>
      <c r="D65" s="226"/>
      <c r="E65" s="286"/>
      <c r="F65" s="226"/>
      <c r="G65" s="226"/>
      <c r="H65" s="317"/>
      <c r="I65" s="226"/>
      <c r="J65" s="85"/>
      <c r="K65" s="85"/>
      <c r="L65" s="85"/>
      <c r="M65" s="85"/>
      <c r="N65" s="85"/>
      <c r="O65" s="87"/>
      <c r="P65" s="87">
        <f t="shared" ref="P65" si="716">O64/24*P64</f>
        <v>0</v>
      </c>
      <c r="Q65" s="87">
        <f t="shared" ref="Q65" si="717">O64/18*Q64</f>
        <v>0</v>
      </c>
      <c r="R65" s="87">
        <f t="shared" ref="R65" si="718">SUM(O64/18)*R64</f>
        <v>0</v>
      </c>
      <c r="S65" s="87">
        <f t="shared" ref="S65" si="719">SUM(O64/18)*S64</f>
        <v>0</v>
      </c>
      <c r="T65" s="88">
        <f t="shared" ref="T65" si="720">SUM(O64/18)*T64</f>
        <v>0</v>
      </c>
      <c r="U65" s="89">
        <f t="shared" ref="U65" si="721">SUM(17697*20%/18*U64)</f>
        <v>0</v>
      </c>
      <c r="V65" s="86"/>
      <c r="W65" s="85"/>
      <c r="X65" s="86"/>
      <c r="Y65" s="86"/>
      <c r="Z65" s="86"/>
      <c r="AA65" s="91"/>
      <c r="AB65" s="92"/>
      <c r="AC65" s="92"/>
      <c r="AD65" s="93">
        <f t="shared" ref="AD65" si="722">SUM(O64/18)*AD64</f>
        <v>0</v>
      </c>
      <c r="AE65" s="94">
        <f>(O64/18*AE64)*30%</f>
        <v>0</v>
      </c>
      <c r="AF65" s="94">
        <f>(O64/18*AF64)*50%</f>
        <v>0</v>
      </c>
      <c r="AG65" s="94">
        <f>(O64/18*AG64)*40%</f>
        <v>0</v>
      </c>
      <c r="AH65" s="94">
        <f>(O64/18*AH64)*35%</f>
        <v>0</v>
      </c>
      <c r="AI65" s="94">
        <f>(O64/18*AI64)*30%</f>
        <v>0</v>
      </c>
      <c r="AJ65" s="94"/>
      <c r="AK65" s="100"/>
      <c r="AL65" s="93">
        <f t="shared" ref="AL65" si="723">SUM(17697*20%/18*AL64)</f>
        <v>0</v>
      </c>
      <c r="AM65" s="93"/>
      <c r="AN65" s="190">
        <f t="shared" ref="AN65" si="724">+(P65+Q65+R65+S65+AA65+AD65+AE65+AF65+AG65+AH65+AI65+AK65+T65+Z65)*1.25-(P65+Q65+R65+S65+AA65+AD65+AE65+AF65+AG65+AH65+AI65+AK65+T65+Z65)</f>
        <v>0</v>
      </c>
      <c r="AO65" s="100"/>
      <c r="AP65" s="100"/>
      <c r="AQ65" s="100"/>
      <c r="AR65" s="92">
        <f>(AN65+AP65)*25%</f>
        <v>0</v>
      </c>
      <c r="AS65" s="92">
        <f>(AN65+AP65)*10%</f>
        <v>0</v>
      </c>
      <c r="AT65" s="97">
        <f t="shared" ref="AT65" si="725">+P65+Q65+R65+S65+T65+U65+V65+W65+X65+Y65+Z65+AA65+AB65+AC65+AD65+AE65+AF65+AG65+AH65+AI65+AJ65+AK65+AL65+AM65+AN65+AO65+AP65+AQ65+AR65+AS65</f>
        <v>0</v>
      </c>
      <c r="AU65" s="98">
        <f t="shared" ref="AU65" si="726">+(P65+Q65+R65+S65+T65+AD65+Z65)+((P65+Q65+R65+S65+T65+AD65+Z65)*25%)</f>
        <v>0</v>
      </c>
      <c r="AV65" s="98">
        <f t="shared" ref="AV65" si="727">(AU65*1.25)-AU65</f>
        <v>0</v>
      </c>
      <c r="AW65" s="7"/>
      <c r="AX65" s="44">
        <f>AT65+AU65+AV65-AW65</f>
        <v>0</v>
      </c>
      <c r="AY65" s="44">
        <f t="shared" ref="AY65" si="728">AX65*10%</f>
        <v>0</v>
      </c>
      <c r="AZ65" s="44">
        <f t="shared" si="227"/>
        <v>-4250</v>
      </c>
      <c r="BA65" s="44">
        <f t="shared" ref="BA65" si="729">(AX65-AY65)*1%</f>
        <v>0</v>
      </c>
      <c r="BB65" s="44">
        <f t="shared" ref="BB65" si="730">SUM(AX65*1%)</f>
        <v>0</v>
      </c>
      <c r="BC65" s="45"/>
      <c r="BD65" s="46"/>
      <c r="BE65" s="46"/>
      <c r="BF65" s="46"/>
      <c r="BG65" s="44">
        <f t="shared" ref="BG65" si="731">SUM(AY65+AZ65+BA65+BC65+BD65+BE65+BF65+BB65)</f>
        <v>-4250</v>
      </c>
      <c r="BH65" s="44">
        <f t="shared" ref="BH65" si="732">AX65-BG65</f>
        <v>4250</v>
      </c>
      <c r="BI65" s="44">
        <f t="shared" ref="BI65:BI67" si="733">(AX65-AY65)*3.5%</f>
        <v>0</v>
      </c>
      <c r="BJ65" s="47">
        <f t="shared" ref="BJ65" si="734">AX65*2%</f>
        <v>0</v>
      </c>
      <c r="BK65" s="119">
        <f t="shared" ref="BK65" si="735">+((AX65-AY65)*9.5%)-BI65</f>
        <v>0</v>
      </c>
      <c r="BL65" s="43"/>
      <c r="BM65" s="117">
        <f>+((P65+Q65+R65+S65+T65+Z65+AA65+AD65)+((P65+Q65+R65+S65+T65+Z65+AA65+AD65)*35%))+U65+V65+W65+X65+Y65+AU65+AV65-AW65</f>
        <v>0</v>
      </c>
      <c r="BN65" s="49">
        <f>+AY65</f>
        <v>0</v>
      </c>
      <c r="BO65" s="49">
        <f>+AZ65</f>
        <v>-4250</v>
      </c>
      <c r="BP65" s="49">
        <f>+BA65</f>
        <v>0</v>
      </c>
      <c r="BQ65" s="49">
        <f t="shared" ref="BQ65" si="736">+BB65</f>
        <v>0</v>
      </c>
      <c r="BR65" s="110">
        <f t="shared" si="194"/>
        <v>0</v>
      </c>
      <c r="BS65" s="49">
        <f t="shared" si="194"/>
        <v>0</v>
      </c>
      <c r="BT65" s="49">
        <f t="shared" si="194"/>
        <v>0</v>
      </c>
      <c r="BU65" s="49">
        <f t="shared" si="194"/>
        <v>0</v>
      </c>
      <c r="BV65" s="49">
        <f t="shared" ref="BV65" si="737">+BN65+BO65+BP65+BR65+BS65+BT65+BU65+BQ65</f>
        <v>-4250</v>
      </c>
      <c r="BW65" s="49">
        <f t="shared" ref="BW65" si="738">+BM65-BV65</f>
        <v>4250</v>
      </c>
      <c r="BX65" s="49">
        <f t="shared" ref="BX65" si="739">SUM(BI65-CC65-CM65-CR65-CW65-DB65-DG65-DL65-CH65)</f>
        <v>0</v>
      </c>
      <c r="BY65" s="47">
        <f t="shared" ref="BY65:BZ65" si="740">SUM(BJ65-CD65-CI65-CN65-CS65-CX65-DC65-DH65-DM65)</f>
        <v>0</v>
      </c>
      <c r="BZ65" s="48">
        <f t="shared" si="740"/>
        <v>0</v>
      </c>
      <c r="CB65" s="49">
        <f t="shared" ref="CB65" si="741">(AE65*35%)+AE65</f>
        <v>0</v>
      </c>
      <c r="CC65" s="49">
        <f t="shared" ref="CC65" si="742">(CB65-(CB65*10%))*3.5%</f>
        <v>0</v>
      </c>
      <c r="CD65" s="47">
        <f t="shared" ref="CD65" si="743">CB65*2%</f>
        <v>0</v>
      </c>
      <c r="CE65" s="48">
        <f t="shared" ref="CE65" si="744">+((CB65-(CB65*10%))*9.5%)-CC65</f>
        <v>0</v>
      </c>
      <c r="CG65" s="49">
        <f t="shared" ref="CG65" si="745">((AF65+AG65+AH65+AI65)*35%)+(AF65+AG65+AH65+AI65)</f>
        <v>0</v>
      </c>
      <c r="CH65" s="49">
        <f t="shared" ref="CH65" si="746">(CG65-(CG65*10%))*3.5%</f>
        <v>0</v>
      </c>
      <c r="CI65" s="47">
        <f t="shared" ref="CI65" si="747">CG65*2%</f>
        <v>0</v>
      </c>
      <c r="CJ65" s="48">
        <f t="shared" ref="CJ65" si="748">+((CG65-(CG65*10%))*9.5%)-CH65</f>
        <v>0</v>
      </c>
      <c r="CL65" s="49">
        <f t="shared" ref="CL65" si="749">+AJ65</f>
        <v>0</v>
      </c>
      <c r="CM65" s="49">
        <f t="shared" ref="CM65" si="750">(AJ65-(AJ65*10%))*3.5%</f>
        <v>0</v>
      </c>
      <c r="CN65" s="47">
        <f t="shared" ref="CN65" si="751">CL65*2%</f>
        <v>0</v>
      </c>
      <c r="CO65" s="48">
        <f>+((AJ65-(AJ248*10%))*9.5%)-CM65</f>
        <v>0</v>
      </c>
      <c r="CQ65" s="49"/>
      <c r="CR65" s="49"/>
      <c r="CS65" s="47"/>
      <c r="CT65" s="48"/>
      <c r="CV65" s="49"/>
      <c r="CW65" s="49"/>
      <c r="CX65" s="47"/>
      <c r="CY65" s="48"/>
      <c r="DA65" s="49"/>
      <c r="DB65" s="49"/>
      <c r="DC65" s="47"/>
      <c r="DD65" s="48"/>
      <c r="DF65" s="49"/>
      <c r="DG65" s="49"/>
      <c r="DH65" s="47"/>
      <c r="DI65" s="48"/>
      <c r="DK65" s="49"/>
      <c r="DL65" s="49"/>
      <c r="DM65" s="47"/>
      <c r="DN65" s="48"/>
      <c r="DO65" s="50"/>
      <c r="DP65" s="49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U65" s="179"/>
      <c r="EV65" s="307"/>
      <c r="EW65" s="305"/>
      <c r="EX65" s="183"/>
      <c r="EY65" s="301"/>
      <c r="EZ65" s="303"/>
      <c r="FA65" s="184"/>
      <c r="FB65" s="184"/>
    </row>
    <row r="66" spans="1:158" s="37" customFormat="1" ht="16.5" thickBot="1" x14ac:dyDescent="0.3">
      <c r="A66" s="269">
        <v>24</v>
      </c>
      <c r="B66" s="314" t="s">
        <v>179</v>
      </c>
      <c r="C66" s="283" t="s">
        <v>180</v>
      </c>
      <c r="D66" s="225" t="s">
        <v>181</v>
      </c>
      <c r="E66" s="285" t="s">
        <v>25</v>
      </c>
      <c r="F66" s="225" t="s">
        <v>418</v>
      </c>
      <c r="G66" s="225" t="s">
        <v>182</v>
      </c>
      <c r="H66" s="285" t="s">
        <v>419</v>
      </c>
      <c r="I66" s="225" t="s">
        <v>183</v>
      </c>
      <c r="J66" s="73"/>
      <c r="K66" s="73"/>
      <c r="L66" s="74"/>
      <c r="M66" s="73" t="s">
        <v>79</v>
      </c>
      <c r="N66" s="75">
        <v>5.2</v>
      </c>
      <c r="O66" s="76"/>
      <c r="P66" s="73"/>
      <c r="Q66" s="73">
        <v>2</v>
      </c>
      <c r="R66" s="73"/>
      <c r="S66" s="73">
        <v>21</v>
      </c>
      <c r="T66" s="73">
        <v>4</v>
      </c>
      <c r="U66" s="73">
        <v>27</v>
      </c>
      <c r="V66" s="73"/>
      <c r="W66" s="73" t="s">
        <v>423</v>
      </c>
      <c r="X66" s="73"/>
      <c r="Y66" s="73"/>
      <c r="Z66" s="76"/>
      <c r="AA66" s="78"/>
      <c r="AB66" s="79"/>
      <c r="AC66" s="79"/>
      <c r="AD66" s="80"/>
      <c r="AE66" s="81">
        <v>27</v>
      </c>
      <c r="AF66" s="81"/>
      <c r="AG66" s="81"/>
      <c r="AH66" s="81">
        <v>27</v>
      </c>
      <c r="AI66" s="81"/>
      <c r="AJ66" s="81"/>
      <c r="AK66" s="188"/>
      <c r="AL66" s="83">
        <v>27</v>
      </c>
      <c r="AM66" s="83"/>
      <c r="AN66" s="189"/>
      <c r="AO66" s="73"/>
      <c r="AP66" s="73"/>
      <c r="AQ66" s="73"/>
      <c r="AR66" s="79"/>
      <c r="AS66" s="79"/>
      <c r="AT66" s="79"/>
      <c r="AU66" s="84"/>
      <c r="AV66" s="84"/>
      <c r="AW66" s="111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5"/>
      <c r="BK66" s="35"/>
      <c r="BL66" s="118"/>
      <c r="BM66" s="116"/>
      <c r="BN66" s="181"/>
      <c r="BO66" s="39"/>
      <c r="BP66" s="39"/>
      <c r="BQ66" s="39"/>
      <c r="BR66" s="39"/>
      <c r="BS66" s="181"/>
      <c r="BT66" s="181"/>
      <c r="BU66" s="39"/>
      <c r="BV66" s="39"/>
      <c r="BW66" s="38"/>
      <c r="BX66" s="38"/>
      <c r="BY66" s="35"/>
      <c r="BZ66" s="36"/>
      <c r="CB66" s="38"/>
      <c r="CC66" s="38"/>
      <c r="CD66" s="35"/>
      <c r="CE66" s="36"/>
      <c r="CG66" s="38"/>
      <c r="CH66" s="38"/>
      <c r="CI66" s="35"/>
      <c r="CJ66" s="36"/>
      <c r="CL66" s="38"/>
      <c r="CM66" s="38"/>
      <c r="CN66" s="35"/>
      <c r="CO66" s="36"/>
      <c r="CQ66" s="38"/>
      <c r="CR66" s="38"/>
      <c r="CS66" s="35"/>
      <c r="CT66" s="36"/>
      <c r="CV66" s="38"/>
      <c r="CW66" s="38"/>
      <c r="CX66" s="35"/>
      <c r="CY66" s="36"/>
      <c r="DA66" s="38"/>
      <c r="DB66" s="38"/>
      <c r="DC66" s="35"/>
      <c r="DD66" s="36"/>
      <c r="DF66" s="38"/>
      <c r="DG66" s="38"/>
      <c r="DH66" s="35"/>
      <c r="DI66" s="36"/>
      <c r="DK66" s="38"/>
      <c r="DL66" s="38"/>
      <c r="DM66" s="35"/>
      <c r="DN66" s="36"/>
      <c r="DO66" s="40"/>
      <c r="DP66" s="38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5"/>
      <c r="EC66" s="36"/>
      <c r="EE66" s="38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5"/>
      <c r="ER66" s="36"/>
      <c r="EU66" s="51"/>
      <c r="EV66" s="306"/>
      <c r="EW66" s="304"/>
      <c r="EX66" s="182"/>
      <c r="EY66" s="300"/>
      <c r="EZ66" s="302"/>
      <c r="FA66" s="41"/>
      <c r="FB66" s="41"/>
    </row>
    <row r="67" spans="1:158" s="37" customFormat="1" ht="15.75" customHeight="1" thickBot="1" x14ac:dyDescent="0.3">
      <c r="A67" s="270"/>
      <c r="B67" s="315"/>
      <c r="C67" s="284"/>
      <c r="D67" s="226"/>
      <c r="E67" s="286"/>
      <c r="F67" s="226"/>
      <c r="G67" s="226"/>
      <c r="H67" s="286"/>
      <c r="I67" s="226"/>
      <c r="J67" s="85"/>
      <c r="K67" s="85"/>
      <c r="L67" s="85"/>
      <c r="M67" s="85"/>
      <c r="N67" s="85"/>
      <c r="O67" s="87"/>
      <c r="P67" s="87">
        <f t="shared" ref="P67" si="752">O66/24*P66</f>
        <v>0</v>
      </c>
      <c r="Q67" s="87">
        <f t="shared" ref="Q67" si="753">O66/18*Q66</f>
        <v>0</v>
      </c>
      <c r="R67" s="87">
        <f t="shared" ref="R67" si="754">SUM(O66/18)*R66</f>
        <v>0</v>
      </c>
      <c r="S67" s="87">
        <f t="shared" ref="S67" si="755">SUM(O66/18)*S66</f>
        <v>0</v>
      </c>
      <c r="T67" s="88">
        <f t="shared" ref="T67" si="756">SUM(O66/18)*T66</f>
        <v>0</v>
      </c>
      <c r="U67" s="89"/>
      <c r="V67" s="86"/>
      <c r="W67" s="86"/>
      <c r="X67" s="86"/>
      <c r="Y67" s="86">
        <f>SUM(17697*40%)/18*Y66</f>
        <v>0</v>
      </c>
      <c r="Z67" s="86">
        <f t="shared" ref="Z67" si="757">SUM(K66*17697*Z66)</f>
        <v>0</v>
      </c>
      <c r="AA67" s="91">
        <f t="shared" ref="AA67" si="758">((P67+Q67+R67+S67+T67)/27*18)*AA66</f>
        <v>0</v>
      </c>
      <c r="AB67" s="92">
        <f t="shared" ref="AB67" si="759">(P67+Q67+R67+S67+T67+Z67+AA67+AD67+AE67+AF67+AG67+AH67+AI67+AK67)*25%</f>
        <v>0</v>
      </c>
      <c r="AC67" s="92">
        <f t="shared" ref="AC67" si="760">+(P67+Q67+R67+S67+T67+Z67+AA67+AD67+AE67+AF67+AG67+AH67+AI67+AK67)*10%</f>
        <v>0</v>
      </c>
      <c r="AD67" s="93">
        <f t="shared" ref="AD67" si="761">SUM(O66/18)*AD66</f>
        <v>0</v>
      </c>
      <c r="AE67" s="94">
        <f>(O66/18*AE66)*30%</f>
        <v>0</v>
      </c>
      <c r="AF67" s="94">
        <f>(O66/18*AF66)*50%</f>
        <v>0</v>
      </c>
      <c r="AG67" s="94">
        <f>(O66/18*AG66)*40%</f>
        <v>0</v>
      </c>
      <c r="AH67" s="94">
        <f>(O66/18*AH66)*35%</f>
        <v>0</v>
      </c>
      <c r="AI67" s="94">
        <f>(O66/18*AI66)*30%</f>
        <v>0</v>
      </c>
      <c r="AJ67" s="94"/>
      <c r="AK67" s="100"/>
      <c r="AL67" s="93"/>
      <c r="AM67" s="93"/>
      <c r="AN67" s="190">
        <f t="shared" ref="AN67" si="762">+(P67+Q67+R67+S67+AA67+AD67+AE67+AF67+AG67+AH67+AI67+AK67+T67+Z67)*1.25-(P67+Q67+R67+S67+AA67+AD67+AE67+AF67+AG67+AH67+AI67+AK67+T67+Z67)</f>
        <v>0</v>
      </c>
      <c r="AO67" s="100"/>
      <c r="AP67" s="100"/>
      <c r="AQ67" s="100"/>
      <c r="AR67" s="92">
        <f>(AN67+AP67)*25%</f>
        <v>0</v>
      </c>
      <c r="AS67" s="92">
        <f>(AN67+AP67)*10%</f>
        <v>0</v>
      </c>
      <c r="AT67" s="97">
        <f t="shared" ref="AT67" si="763">+P67+Q67+R67+S67+T67+U67+V67+W67+X67+Y67+Z67+AA67+AB67+AC67+AD67+AE67+AF67+AG67+AH67+AI67+AJ67+AK67+AL67+AM67+AN67+AO67+AP67+AQ67+AR67+AS67</f>
        <v>0</v>
      </c>
      <c r="AU67" s="98">
        <f t="shared" ref="AU67" si="764">+(P67+Q67+R67+S67+T67+AD67+Z67)+((P67+Q67+R67+S67+T67+AD67+Z67)*25%)</f>
        <v>0</v>
      </c>
      <c r="AV67" s="98">
        <f t="shared" ref="AV67" si="765">(AU67*1.25)-AU67</f>
        <v>0</v>
      </c>
      <c r="AW67" s="7"/>
      <c r="AX67" s="44">
        <f>AT67+AU67+AV67-AW67</f>
        <v>0</v>
      </c>
      <c r="AY67" s="44">
        <f t="shared" ref="AY67" si="766">AX67*10%</f>
        <v>0</v>
      </c>
      <c r="AZ67" s="44"/>
      <c r="BA67" s="44">
        <f t="shared" ref="BA67" si="767">(AX67-AY67)*1%</f>
        <v>0</v>
      </c>
      <c r="BB67" s="44"/>
      <c r="BC67" s="45">
        <v>297.5</v>
      </c>
      <c r="BD67" s="46"/>
      <c r="BE67" s="46"/>
      <c r="BF67" s="46"/>
      <c r="BG67" s="44">
        <f t="shared" ref="BG67" si="768">SUM(AY67+AZ67+BA67+BC67+BD67+BE67+BF67+BB67)</f>
        <v>297.5</v>
      </c>
      <c r="BH67" s="44">
        <f t="shared" ref="BH67" si="769">AX67-BG67</f>
        <v>-297.5</v>
      </c>
      <c r="BI67" s="44">
        <f t="shared" si="733"/>
        <v>0</v>
      </c>
      <c r="BJ67" s="47"/>
      <c r="BK67" s="119">
        <f t="shared" ref="BK67" si="770">+((AX67-AY67)*9.5%)-BI67</f>
        <v>0</v>
      </c>
      <c r="BL67" s="43"/>
      <c r="BM67" s="117">
        <f>+((P67+Q67+R67+S67+T67+Z67+AA67+AD67)+((P67+Q67+R67+S67+T67+Z67+AA67+AD67)*35%))+U67+V67+W67+X67+Y67+AU67+AV67-AW67</f>
        <v>0</v>
      </c>
      <c r="BN67" s="49">
        <f>+AY67</f>
        <v>0</v>
      </c>
      <c r="BO67" s="49">
        <f>+AZ67</f>
        <v>0</v>
      </c>
      <c r="BP67" s="49">
        <f>+BA67</f>
        <v>0</v>
      </c>
      <c r="BQ67" s="49">
        <f t="shared" ref="BQ67" si="771">+BB67</f>
        <v>0</v>
      </c>
      <c r="BR67" s="110">
        <f t="shared" si="194"/>
        <v>297.5</v>
      </c>
      <c r="BS67" s="49">
        <f t="shared" si="194"/>
        <v>0</v>
      </c>
      <c r="BT67" s="49">
        <f t="shared" si="194"/>
        <v>0</v>
      </c>
      <c r="BU67" s="49">
        <f t="shared" si="194"/>
        <v>0</v>
      </c>
      <c r="BV67" s="49">
        <f t="shared" ref="BV67" si="772">+BN67+BO67+BP67+BR67+BS67+BT67+BU67+BQ67</f>
        <v>297.5</v>
      </c>
      <c r="BW67" s="49">
        <f t="shared" ref="BW67" si="773">+BM67-BV67</f>
        <v>-297.5</v>
      </c>
      <c r="BX67" s="49">
        <f t="shared" ref="BX67" si="774">SUM(BI67-CC67-CM67-CR67-CW67-DB67-DG67-DL67-CH67)</f>
        <v>0</v>
      </c>
      <c r="BY67" s="47">
        <f t="shared" ref="BY67:BZ67" si="775">SUM(BJ67-CD67-CI67-CN67-CS67-CX67-DC67-DH67-DM67)</f>
        <v>0</v>
      </c>
      <c r="BZ67" s="48">
        <f t="shared" si="775"/>
        <v>0</v>
      </c>
      <c r="CB67" s="49">
        <f t="shared" ref="CB67" si="776">(AE67*35%)+AE67</f>
        <v>0</v>
      </c>
      <c r="CC67" s="49">
        <f t="shared" ref="CC67" si="777">(CB67-(CB67*10%))*3.5%</f>
        <v>0</v>
      </c>
      <c r="CD67" s="47"/>
      <c r="CE67" s="48">
        <f t="shared" ref="CE67" si="778">+((CB67-(CB67*10%))*9.5%)-CC67</f>
        <v>0</v>
      </c>
      <c r="CG67" s="49">
        <f t="shared" ref="CG67" si="779">((AF67+AG67+AH67+AI67)*35%)+(AF67+AG67+AH67+AI67)</f>
        <v>0</v>
      </c>
      <c r="CH67" s="49">
        <f t="shared" ref="CH67" si="780">(CG67-(CG67*10%))*3.5%</f>
        <v>0</v>
      </c>
      <c r="CI67" s="47"/>
      <c r="CJ67" s="48">
        <f t="shared" ref="CJ67" si="781">+((CG67-(CG67*10%))*9.5%)-CH67</f>
        <v>0</v>
      </c>
      <c r="CL67" s="49">
        <f t="shared" ref="CL67" si="782">+AJ67</f>
        <v>0</v>
      </c>
      <c r="CM67" s="49">
        <f t="shared" ref="CM67" si="783">(AJ67-(AJ67*10%))*3.5%</f>
        <v>0</v>
      </c>
      <c r="CN67" s="47"/>
      <c r="CO67" s="48">
        <f>+((AJ67-(AJ250*10%))*9.5%)-CM67</f>
        <v>0</v>
      </c>
      <c r="CQ67" s="49"/>
      <c r="CR67" s="49"/>
      <c r="CS67" s="47"/>
      <c r="CT67" s="48"/>
      <c r="CV67" s="49"/>
      <c r="CW67" s="49"/>
      <c r="CX67" s="47"/>
      <c r="CY67" s="48"/>
      <c r="DA67" s="49"/>
      <c r="DB67" s="49"/>
      <c r="DC67" s="47"/>
      <c r="DD67" s="48"/>
      <c r="DF67" s="49"/>
      <c r="DG67" s="49"/>
      <c r="DH67" s="47"/>
      <c r="DI67" s="48"/>
      <c r="DK67" s="49"/>
      <c r="DL67" s="49"/>
      <c r="DM67" s="47"/>
      <c r="DN67" s="48"/>
      <c r="DO67" s="50"/>
      <c r="DP67" s="49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U67" s="179"/>
      <c r="EV67" s="307"/>
      <c r="EW67" s="305"/>
      <c r="EX67" s="183"/>
      <c r="EY67" s="301"/>
      <c r="EZ67" s="303"/>
      <c r="FA67" s="184"/>
      <c r="FB67" s="184"/>
    </row>
    <row r="68" spans="1:158" s="37" customFormat="1" ht="16.5" thickBot="1" x14ac:dyDescent="0.3">
      <c r="A68" s="269">
        <v>25</v>
      </c>
      <c r="B68" s="225" t="s">
        <v>184</v>
      </c>
      <c r="C68" s="283" t="s">
        <v>185</v>
      </c>
      <c r="D68" s="225" t="s">
        <v>82</v>
      </c>
      <c r="E68" s="285" t="s">
        <v>25</v>
      </c>
      <c r="F68" s="225" t="s">
        <v>186</v>
      </c>
      <c r="G68" s="225" t="s">
        <v>187</v>
      </c>
      <c r="H68" s="285" t="s">
        <v>420</v>
      </c>
      <c r="I68" s="225" t="s">
        <v>157</v>
      </c>
      <c r="J68" s="73"/>
      <c r="K68" s="73"/>
      <c r="L68" s="74"/>
      <c r="M68" s="73" t="s">
        <v>79</v>
      </c>
      <c r="N68" s="75">
        <v>4.95</v>
      </c>
      <c r="O68" s="76"/>
      <c r="P68" s="73"/>
      <c r="Q68" s="73"/>
      <c r="R68" s="73">
        <v>20</v>
      </c>
      <c r="S68" s="73"/>
      <c r="T68" s="73"/>
      <c r="U68" s="73">
        <v>14</v>
      </c>
      <c r="V68" s="73" t="s">
        <v>337</v>
      </c>
      <c r="W68" s="73" t="s">
        <v>366</v>
      </c>
      <c r="X68" s="73"/>
      <c r="Y68" s="73"/>
      <c r="Z68" s="76"/>
      <c r="AA68" s="78"/>
      <c r="AB68" s="79"/>
      <c r="AC68" s="79"/>
      <c r="AD68" s="80"/>
      <c r="AE68" s="81">
        <v>20</v>
      </c>
      <c r="AF68" s="81"/>
      <c r="AG68" s="81"/>
      <c r="AH68" s="81">
        <v>20</v>
      </c>
      <c r="AI68" s="81"/>
      <c r="AJ68" s="81"/>
      <c r="AK68" s="188"/>
      <c r="AL68" s="83">
        <v>14</v>
      </c>
      <c r="AM68" s="83" t="s">
        <v>337</v>
      </c>
      <c r="AN68" s="189"/>
      <c r="AO68" s="73"/>
      <c r="AP68" s="73"/>
      <c r="AQ68" s="73"/>
      <c r="AR68" s="79"/>
      <c r="AS68" s="79"/>
      <c r="AT68" s="79"/>
      <c r="AU68" s="84"/>
      <c r="AV68" s="84"/>
      <c r="AW68" s="111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5"/>
      <c r="BK68" s="35"/>
      <c r="BL68" s="118"/>
      <c r="BM68" s="116"/>
      <c r="BN68" s="181"/>
      <c r="BO68" s="39"/>
      <c r="BP68" s="39"/>
      <c r="BQ68" s="39"/>
      <c r="BR68" s="39"/>
      <c r="BS68" s="181"/>
      <c r="BT68" s="181"/>
      <c r="BU68" s="39"/>
      <c r="BV68" s="39"/>
      <c r="BW68" s="38"/>
      <c r="BX68" s="38"/>
      <c r="BY68" s="35"/>
      <c r="BZ68" s="36"/>
      <c r="CB68" s="38"/>
      <c r="CC68" s="38"/>
      <c r="CD68" s="35"/>
      <c r="CE68" s="36"/>
      <c r="CG68" s="38"/>
      <c r="CH68" s="38"/>
      <c r="CI68" s="35"/>
      <c r="CJ68" s="36"/>
      <c r="CL68" s="38"/>
      <c r="CM68" s="38"/>
      <c r="CN68" s="35"/>
      <c r="CO68" s="36"/>
      <c r="CQ68" s="38"/>
      <c r="CR68" s="38"/>
      <c r="CS68" s="35"/>
      <c r="CT68" s="36"/>
      <c r="CV68" s="38"/>
      <c r="CW68" s="38"/>
      <c r="CX68" s="35"/>
      <c r="CY68" s="36"/>
      <c r="DA68" s="38"/>
      <c r="DB68" s="38"/>
      <c r="DC68" s="35"/>
      <c r="DD68" s="36"/>
      <c r="DF68" s="38"/>
      <c r="DG68" s="38"/>
      <c r="DH68" s="35"/>
      <c r="DI68" s="36"/>
      <c r="DK68" s="38"/>
      <c r="DL68" s="38"/>
      <c r="DM68" s="35"/>
      <c r="DN68" s="36"/>
      <c r="DO68" s="40"/>
      <c r="DP68" s="38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5"/>
      <c r="EC68" s="36"/>
      <c r="EE68" s="38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5"/>
      <c r="ER68" s="36"/>
      <c r="EU68" s="51"/>
      <c r="EV68" s="306"/>
      <c r="EW68" s="304"/>
      <c r="EX68" s="182"/>
      <c r="EY68" s="300"/>
      <c r="EZ68" s="302"/>
      <c r="FA68" s="41"/>
      <c r="FB68" s="41"/>
    </row>
    <row r="69" spans="1:158" s="37" customFormat="1" ht="17.25" customHeight="1" thickBot="1" x14ac:dyDescent="0.3">
      <c r="A69" s="270"/>
      <c r="B69" s="226"/>
      <c r="C69" s="284"/>
      <c r="D69" s="226"/>
      <c r="E69" s="286"/>
      <c r="F69" s="226"/>
      <c r="G69" s="226"/>
      <c r="H69" s="286"/>
      <c r="I69" s="226"/>
      <c r="J69" s="85"/>
      <c r="K69" s="85"/>
      <c r="L69" s="85"/>
      <c r="M69" s="85"/>
      <c r="N69" s="85"/>
      <c r="O69" s="87"/>
      <c r="P69" s="87">
        <f t="shared" ref="P69" si="784">O68/24*P68</f>
        <v>0</v>
      </c>
      <c r="Q69" s="87">
        <f t="shared" ref="Q69" si="785">O68/18*Q68</f>
        <v>0</v>
      </c>
      <c r="R69" s="87">
        <f t="shared" ref="R69" si="786">SUM(O68/18)*R68</f>
        <v>0</v>
      </c>
      <c r="S69" s="87">
        <f t="shared" ref="S69" si="787">SUM(O68/18)*S68</f>
        <v>0</v>
      </c>
      <c r="T69" s="88">
        <f t="shared" ref="T69" si="788">SUM(O68/18)*T68</f>
        <v>0</v>
      </c>
      <c r="U69" s="89"/>
      <c r="V69" s="90"/>
      <c r="W69" s="86"/>
      <c r="X69" s="86"/>
      <c r="Y69" s="86"/>
      <c r="Z69" s="86">
        <f t="shared" ref="Z69" si="789">SUM(K68*17697*Z68)</f>
        <v>0</v>
      </c>
      <c r="AA69" s="91">
        <f t="shared" ref="AA69" si="790">((P69+Q69+R69+S69+T69)/27*18)*AA68</f>
        <v>0</v>
      </c>
      <c r="AB69" s="92">
        <f t="shared" ref="AB69" si="791">(P69+Q69+R69+S69+T69+Z69+AA69+AD69+AE69+AF69+AG69+AH69+AI69+AK69)*25%</f>
        <v>0</v>
      </c>
      <c r="AC69" s="92">
        <f t="shared" ref="AC69" si="792">+(P69+Q69+R69+S69+T69+Z69+AA69+AD69+AE69+AF69+AG69+AH69+AI69+AK69)*10%</f>
        <v>0</v>
      </c>
      <c r="AD69" s="93">
        <f t="shared" ref="AD69" si="793">SUM(O68/18)*AD68</f>
        <v>0</v>
      </c>
      <c r="AE69" s="94">
        <f>(O68/18*AE68)*30%</f>
        <v>0</v>
      </c>
      <c r="AF69" s="94">
        <f>(O68/18*AF68)*50%</f>
        <v>0</v>
      </c>
      <c r="AG69" s="94">
        <f>(O68/18*AG68)*40%</f>
        <v>0</v>
      </c>
      <c r="AH69" s="94">
        <f>(O68/18*AH68)*35%</f>
        <v>0</v>
      </c>
      <c r="AI69" s="94">
        <f>(O68/18*AI68)*30%</f>
        <v>0</v>
      </c>
      <c r="AJ69" s="94"/>
      <c r="AK69" s="100"/>
      <c r="AL69" s="93"/>
      <c r="AM69" s="93"/>
      <c r="AN69" s="190">
        <f t="shared" ref="AN69" si="794">+(P69+Q69+R69+S69+AA69+AD69+AE69+AF69+AG69+AH69+AI69+AK69+T69+Z69)*1.25-(P69+Q69+R69+S69+AA69+AD69+AE69+AF69+AG69+AH69+AI69+AK69+T69+Z69)</f>
        <v>0</v>
      </c>
      <c r="AO69" s="100"/>
      <c r="AP69" s="100"/>
      <c r="AQ69" s="100"/>
      <c r="AR69" s="92">
        <f>(AN69+AP69)*25%</f>
        <v>0</v>
      </c>
      <c r="AS69" s="92">
        <f>(AN69+AP69)*10%</f>
        <v>0</v>
      </c>
      <c r="AT69" s="97">
        <f t="shared" ref="AT69" si="795">+P69+Q69+R69+S69+T69+U69+V69+W69+X69+Y69+Z69+AA69+AB69+AC69+AD69+AE69+AF69+AG69+AH69+AI69+AJ69+AK69+AL69+AM69+AN69+AO69+AP69+AQ69+AR69+AS69</f>
        <v>0</v>
      </c>
      <c r="AU69" s="98">
        <f t="shared" ref="AU69" si="796">+(P69+Q69+R69+S69+T69+AD69+Z69)+((P69+Q69+R69+S69+T69+AD69+Z69)*25%)</f>
        <v>0</v>
      </c>
      <c r="AV69" s="98">
        <f t="shared" ref="AV69" si="797">(AU69*1.25)-AU69</f>
        <v>0</v>
      </c>
      <c r="AW69" s="7"/>
      <c r="AX69" s="44">
        <f>AT69+AU69+AV69-AW69</f>
        <v>0</v>
      </c>
      <c r="AY69" s="44"/>
      <c r="AZ69" s="44"/>
      <c r="BA69" s="44"/>
      <c r="BB69" s="44"/>
      <c r="BC69" s="45"/>
      <c r="BD69" s="46"/>
      <c r="BE69" s="46"/>
      <c r="BF69" s="46"/>
      <c r="BG69" s="44"/>
      <c r="BH69" s="44"/>
      <c r="BI69" s="44"/>
      <c r="BJ69" s="47"/>
      <c r="BK69" s="119"/>
      <c r="BL69" s="43"/>
      <c r="BM69" s="117"/>
      <c r="BN69" s="49"/>
      <c r="BO69" s="49"/>
      <c r="BP69" s="49"/>
      <c r="BQ69" s="49"/>
      <c r="BR69" s="110"/>
      <c r="BS69" s="49"/>
      <c r="BT69" s="49"/>
      <c r="BU69" s="49"/>
      <c r="BV69" s="49"/>
      <c r="BW69" s="49"/>
      <c r="BX69" s="49"/>
      <c r="BY69" s="47"/>
      <c r="BZ69" s="48"/>
      <c r="CB69" s="49">
        <f t="shared" ref="CB69" si="798">(AE69*35%)+AE69</f>
        <v>0</v>
      </c>
      <c r="CC69" s="49">
        <f t="shared" ref="CC69" si="799">(CB69-(CB69*10%))*3.5%</f>
        <v>0</v>
      </c>
      <c r="CD69" s="47">
        <f t="shared" ref="CD69" si="800">CB69*2%</f>
        <v>0</v>
      </c>
      <c r="CE69" s="48">
        <f t="shared" ref="CE69" si="801">+((CB69-(CB69*10%))*9.5%)-CC69</f>
        <v>0</v>
      </c>
      <c r="CG69" s="49">
        <f t="shared" ref="CG69" si="802">((AF69+AG69+AH69+AI69)*35%)+(AF69+AG69+AH69+AI69)</f>
        <v>0</v>
      </c>
      <c r="CH69" s="49">
        <f t="shared" ref="CH69" si="803">(CG69-(CG69*10%))*3.5%</f>
        <v>0</v>
      </c>
      <c r="CI69" s="47">
        <f t="shared" ref="CI69" si="804">CG69*2%</f>
        <v>0</v>
      </c>
      <c r="CJ69" s="48">
        <f t="shared" ref="CJ69" si="805">+((CG69-(CG69*10%))*9.5%)-CH69</f>
        <v>0</v>
      </c>
      <c r="CL69" s="49">
        <f t="shared" ref="CL69" si="806">+AJ69</f>
        <v>0</v>
      </c>
      <c r="CM69" s="49">
        <f t="shared" ref="CM69" si="807">(AJ69-(AJ69*10%))*3.5%</f>
        <v>0</v>
      </c>
      <c r="CN69" s="47">
        <f t="shared" ref="CN69" si="808">CL69*2%</f>
        <v>0</v>
      </c>
      <c r="CO69" s="48">
        <f>+((AJ69-(AJ252*10%))*9.5%)-CM69</f>
        <v>0</v>
      </c>
      <c r="CQ69" s="49"/>
      <c r="CR69" s="49"/>
      <c r="CS69" s="47"/>
      <c r="CT69" s="48"/>
      <c r="CV69" s="49"/>
      <c r="CW69" s="49"/>
      <c r="CX69" s="47"/>
      <c r="CY69" s="48"/>
      <c r="DA69" s="49"/>
      <c r="DB69" s="49"/>
      <c r="DC69" s="47"/>
      <c r="DD69" s="48"/>
      <c r="DF69" s="49"/>
      <c r="DG69" s="49"/>
      <c r="DH69" s="47"/>
      <c r="DI69" s="48"/>
      <c r="DK69" s="49"/>
      <c r="DL69" s="49"/>
      <c r="DM69" s="47"/>
      <c r="DN69" s="48"/>
      <c r="DO69" s="50"/>
      <c r="DP69" s="49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U69" s="179"/>
      <c r="EV69" s="307"/>
      <c r="EW69" s="305"/>
      <c r="EX69" s="183"/>
      <c r="EY69" s="301"/>
      <c r="EZ69" s="303"/>
      <c r="FA69" s="184"/>
      <c r="FB69" s="184"/>
    </row>
    <row r="70" spans="1:158" s="37" customFormat="1" ht="16.5" thickBot="1" x14ac:dyDescent="0.3">
      <c r="A70" s="269">
        <v>26</v>
      </c>
      <c r="B70" s="225" t="s">
        <v>188</v>
      </c>
      <c r="C70" s="283" t="s">
        <v>189</v>
      </c>
      <c r="D70" s="225" t="s">
        <v>82</v>
      </c>
      <c r="E70" s="225" t="s">
        <v>83</v>
      </c>
      <c r="F70" s="225" t="s">
        <v>190</v>
      </c>
      <c r="G70" s="225" t="s">
        <v>191</v>
      </c>
      <c r="H70" s="285" t="s">
        <v>421</v>
      </c>
      <c r="I70" s="225" t="s">
        <v>86</v>
      </c>
      <c r="J70" s="73"/>
      <c r="K70" s="73"/>
      <c r="L70" s="74"/>
      <c r="M70" s="73" t="s">
        <v>87</v>
      </c>
      <c r="N70" s="75">
        <v>3.91</v>
      </c>
      <c r="O70" s="76"/>
      <c r="P70" s="73"/>
      <c r="Q70" s="73"/>
      <c r="R70" s="73">
        <v>21</v>
      </c>
      <c r="S70" s="73"/>
      <c r="T70" s="73"/>
      <c r="U70" s="73">
        <v>14</v>
      </c>
      <c r="V70" s="73" t="s">
        <v>422</v>
      </c>
      <c r="W70" s="73" t="s">
        <v>366</v>
      </c>
      <c r="X70" s="73"/>
      <c r="Y70" s="73"/>
      <c r="Z70" s="76"/>
      <c r="AA70" s="78"/>
      <c r="AB70" s="79"/>
      <c r="AC70" s="79"/>
      <c r="AD70" s="80"/>
      <c r="AE70" s="81">
        <v>21</v>
      </c>
      <c r="AF70" s="81"/>
      <c r="AG70" s="81"/>
      <c r="AH70" s="81"/>
      <c r="AI70" s="81">
        <v>21</v>
      </c>
      <c r="AJ70" s="81"/>
      <c r="AK70" s="188"/>
      <c r="AL70" s="83">
        <v>14</v>
      </c>
      <c r="AM70" s="83" t="s">
        <v>422</v>
      </c>
      <c r="AN70" s="189"/>
      <c r="AO70" s="73"/>
      <c r="AP70" s="73"/>
      <c r="AQ70" s="73"/>
      <c r="AR70" s="79"/>
      <c r="AS70" s="79"/>
      <c r="AT70" s="79"/>
      <c r="AU70" s="84"/>
      <c r="AV70" s="84"/>
      <c r="AW70" s="111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5"/>
      <c r="BK70" s="35"/>
      <c r="BL70" s="118"/>
      <c r="BM70" s="116"/>
      <c r="BN70" s="181"/>
      <c r="BO70" s="39"/>
      <c r="BP70" s="39"/>
      <c r="BQ70" s="39"/>
      <c r="BR70" s="39"/>
      <c r="BS70" s="181"/>
      <c r="BT70" s="181"/>
      <c r="BU70" s="39"/>
      <c r="BV70" s="39"/>
      <c r="BW70" s="38"/>
      <c r="BX70" s="38"/>
      <c r="BY70" s="35"/>
      <c r="BZ70" s="36"/>
      <c r="CB70" s="38"/>
      <c r="CC70" s="38"/>
      <c r="CD70" s="35"/>
      <c r="CE70" s="36"/>
      <c r="CG70" s="38"/>
      <c r="CH70" s="38"/>
      <c r="CI70" s="35"/>
      <c r="CJ70" s="36"/>
      <c r="CL70" s="38"/>
      <c r="CM70" s="38"/>
      <c r="CN70" s="35"/>
      <c r="CO70" s="36"/>
      <c r="CQ70" s="38"/>
      <c r="CR70" s="38"/>
      <c r="CS70" s="35"/>
      <c r="CT70" s="36"/>
      <c r="CV70" s="38"/>
      <c r="CW70" s="38"/>
      <c r="CX70" s="35"/>
      <c r="CY70" s="36"/>
      <c r="DA70" s="38"/>
      <c r="DB70" s="38"/>
      <c r="DC70" s="35"/>
      <c r="DD70" s="36"/>
      <c r="DF70" s="38"/>
      <c r="DG70" s="38"/>
      <c r="DH70" s="35"/>
      <c r="DI70" s="36"/>
      <c r="DK70" s="38"/>
      <c r="DL70" s="38"/>
      <c r="DM70" s="35"/>
      <c r="DN70" s="36"/>
      <c r="DO70" s="40"/>
      <c r="DP70" s="38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5"/>
      <c r="EC70" s="36"/>
      <c r="EE70" s="38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5"/>
      <c r="ER70" s="36"/>
      <c r="EU70" s="51"/>
      <c r="EV70" s="306"/>
      <c r="EW70" s="304"/>
      <c r="EX70" s="182"/>
      <c r="EY70" s="300"/>
      <c r="EZ70" s="302"/>
      <c r="FA70" s="41"/>
      <c r="FB70" s="41"/>
    </row>
    <row r="71" spans="1:158" s="37" customFormat="1" ht="16.5" thickBot="1" x14ac:dyDescent="0.3">
      <c r="A71" s="270"/>
      <c r="B71" s="226"/>
      <c r="C71" s="284"/>
      <c r="D71" s="226"/>
      <c r="E71" s="226"/>
      <c r="F71" s="226"/>
      <c r="G71" s="226"/>
      <c r="H71" s="286"/>
      <c r="I71" s="226"/>
      <c r="J71" s="85"/>
      <c r="K71" s="85"/>
      <c r="L71" s="85"/>
      <c r="M71" s="85"/>
      <c r="N71" s="85"/>
      <c r="O71" s="87"/>
      <c r="P71" s="87">
        <f t="shared" ref="P71" si="809">O70/24*P70</f>
        <v>0</v>
      </c>
      <c r="Q71" s="87">
        <f t="shared" ref="Q71" si="810">O70/18*Q70</f>
        <v>0</v>
      </c>
      <c r="R71" s="87">
        <f t="shared" ref="R71" si="811">SUM(O70/18)*R70</f>
        <v>0</v>
      </c>
      <c r="S71" s="87">
        <f t="shared" ref="S71" si="812">SUM(O70/18)*S70</f>
        <v>0</v>
      </c>
      <c r="T71" s="88">
        <f t="shared" ref="T71" si="813">SUM(O70/18)*T70</f>
        <v>0</v>
      </c>
      <c r="U71" s="89"/>
      <c r="V71" s="90"/>
      <c r="W71" s="86"/>
      <c r="X71" s="86"/>
      <c r="Y71" s="86"/>
      <c r="Z71" s="86">
        <f t="shared" ref="Z71" si="814">SUM(K70*17697*Z70)</f>
        <v>0</v>
      </c>
      <c r="AA71" s="91">
        <f t="shared" ref="AA71" si="815">((P71+Q71+R71+S71+T71)/27*18)*AA70</f>
        <v>0</v>
      </c>
      <c r="AB71" s="92">
        <f t="shared" ref="AB71" si="816">(P71+Q71+R71+S71+T71+Z71+AA71+AD71+AE71+AF71+AG71+AH71+AI71+AK71)*25%</f>
        <v>0</v>
      </c>
      <c r="AC71" s="92">
        <f t="shared" ref="AC71" si="817">+(P71+Q71+R71+S71+T71+Z71+AA71+AD71+AE71+AF71+AG71+AH71+AI71+AK71)*10%</f>
        <v>0</v>
      </c>
      <c r="AD71" s="93">
        <f t="shared" ref="AD71" si="818">SUM(O70/18)*AD70</f>
        <v>0</v>
      </c>
      <c r="AE71" s="94">
        <f>(O70/18*AE70)*30%</f>
        <v>0</v>
      </c>
      <c r="AF71" s="94">
        <f>(O70/18*AF70)*50%</f>
        <v>0</v>
      </c>
      <c r="AG71" s="94">
        <f>(O70/18*AG70)*40%</f>
        <v>0</v>
      </c>
      <c r="AH71" s="94">
        <f>(O70/18*AH70)*35%</f>
        <v>0</v>
      </c>
      <c r="AI71" s="94">
        <f>(O70/18*AI70)*30%</f>
        <v>0</v>
      </c>
      <c r="AJ71" s="94"/>
      <c r="AK71" s="100"/>
      <c r="AL71" s="93"/>
      <c r="AM71" s="93"/>
      <c r="AN71" s="190">
        <f t="shared" ref="AN71" si="819">+(P71+Q71+R71+S71+AA71+AD71+AE71+AF71+AG71+AH71+AI71+AK71+T71+Z71)*1.25-(P71+Q71+R71+S71+AA71+AD71+AE71+AF71+AG71+AH71+AI71+AK71+T71+Z71)</f>
        <v>0</v>
      </c>
      <c r="AO71" s="100"/>
      <c r="AP71" s="100"/>
      <c r="AQ71" s="100"/>
      <c r="AR71" s="92">
        <f>(AN71+AP71)*25%</f>
        <v>0</v>
      </c>
      <c r="AS71" s="92">
        <f>(AN71+AP71)*10%</f>
        <v>0</v>
      </c>
      <c r="AT71" s="97"/>
      <c r="AU71" s="98">
        <f t="shared" ref="AU71" si="820">+(P71+Q71+R71+S71+T71+AD71+Z71)+((P71+Q71+R71+S71+T71+AD71+Z71)*25%)</f>
        <v>0</v>
      </c>
      <c r="AV71" s="98">
        <f t="shared" ref="AV71" si="821">(AU71*1.25)-AU71</f>
        <v>0</v>
      </c>
      <c r="AW71" s="7"/>
      <c r="AX71" s="44">
        <f>AT71+AU71+AV71-AW71</f>
        <v>0</v>
      </c>
      <c r="AY71" s="44"/>
      <c r="AZ71" s="44"/>
      <c r="BA71" s="44"/>
      <c r="BB71" s="44"/>
      <c r="BC71" s="45"/>
      <c r="BD71" s="46"/>
      <c r="BE71" s="46"/>
      <c r="BF71" s="46"/>
      <c r="BG71" s="44"/>
      <c r="BH71" s="44"/>
      <c r="BI71" s="44"/>
      <c r="BJ71" s="47"/>
      <c r="BK71" s="119"/>
      <c r="BL71" s="43"/>
      <c r="BM71" s="117"/>
      <c r="BN71" s="49"/>
      <c r="BO71" s="49"/>
      <c r="BP71" s="49"/>
      <c r="BQ71" s="49"/>
      <c r="BR71" s="110"/>
      <c r="BS71" s="49"/>
      <c r="BT71" s="49"/>
      <c r="BU71" s="49"/>
      <c r="BV71" s="49"/>
      <c r="BW71" s="49"/>
      <c r="BX71" s="49"/>
      <c r="BY71" s="47"/>
      <c r="BZ71" s="48"/>
      <c r="CB71" s="49">
        <f t="shared" ref="CB71" si="822">(AE71*35%)+AE71</f>
        <v>0</v>
      </c>
      <c r="CC71" s="49">
        <f t="shared" ref="CC71" si="823">(CB71-(CB71*10%))*3.5%</f>
        <v>0</v>
      </c>
      <c r="CD71" s="47">
        <f t="shared" ref="CD71" si="824">CB71*2%</f>
        <v>0</v>
      </c>
      <c r="CE71" s="48">
        <f t="shared" ref="CE71" si="825">+((CB71-(CB71*10%))*9.5%)-CC71</f>
        <v>0</v>
      </c>
      <c r="CG71" s="49">
        <f t="shared" ref="CG71" si="826">((AF71+AG71+AH71+AI71)*35%)+(AF71+AG71+AH71+AI71)</f>
        <v>0</v>
      </c>
      <c r="CH71" s="49">
        <f t="shared" ref="CH71" si="827">(CG71-(CG71*10%))*3.5%</f>
        <v>0</v>
      </c>
      <c r="CI71" s="47">
        <f t="shared" ref="CI71" si="828">CG71*2%</f>
        <v>0</v>
      </c>
      <c r="CJ71" s="48">
        <f t="shared" ref="CJ71" si="829">+((CG71-(CG71*10%))*9.5%)-CH71</f>
        <v>0</v>
      </c>
      <c r="CL71" s="49">
        <f t="shared" ref="CL71" si="830">+AJ71</f>
        <v>0</v>
      </c>
      <c r="CM71" s="49">
        <f t="shared" ref="CM71" si="831">(AJ71-(AJ71*10%))*3.5%</f>
        <v>0</v>
      </c>
      <c r="CN71" s="47">
        <f t="shared" ref="CN71" si="832">CL71*2%</f>
        <v>0</v>
      </c>
      <c r="CO71" s="48">
        <f>+((AJ71-(AJ254*10%))*9.5%)-CM71</f>
        <v>0</v>
      </c>
      <c r="CQ71" s="49"/>
      <c r="CR71" s="49"/>
      <c r="CS71" s="47"/>
      <c r="CT71" s="48"/>
      <c r="CV71" s="49"/>
      <c r="CW71" s="49"/>
      <c r="CX71" s="47"/>
      <c r="CY71" s="48"/>
      <c r="DA71" s="49"/>
      <c r="DB71" s="49"/>
      <c r="DC71" s="47"/>
      <c r="DD71" s="48"/>
      <c r="DF71" s="49"/>
      <c r="DG71" s="49"/>
      <c r="DH71" s="47"/>
      <c r="DI71" s="48"/>
      <c r="DK71" s="49"/>
      <c r="DL71" s="49"/>
      <c r="DM71" s="47"/>
      <c r="DN71" s="48"/>
      <c r="DO71" s="50"/>
      <c r="DP71" s="49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U71" s="179"/>
      <c r="EV71" s="307"/>
      <c r="EW71" s="305"/>
      <c r="EX71" s="183"/>
      <c r="EY71" s="301"/>
      <c r="EZ71" s="303"/>
      <c r="FA71" s="184"/>
      <c r="FB71" s="184"/>
    </row>
    <row r="72" spans="1:158" s="37" customFormat="1" ht="16.5" thickBot="1" x14ac:dyDescent="0.3">
      <c r="A72" s="269">
        <v>27</v>
      </c>
      <c r="B72" s="225" t="s">
        <v>192</v>
      </c>
      <c r="C72" s="283" t="s">
        <v>193</v>
      </c>
      <c r="D72" s="225" t="s">
        <v>194</v>
      </c>
      <c r="E72" s="285" t="s">
        <v>25</v>
      </c>
      <c r="F72" s="225" t="s">
        <v>195</v>
      </c>
      <c r="G72" s="225" t="s">
        <v>196</v>
      </c>
      <c r="H72" s="285" t="s">
        <v>421</v>
      </c>
      <c r="I72" s="312" t="s">
        <v>197</v>
      </c>
      <c r="J72" s="73"/>
      <c r="K72" s="73"/>
      <c r="L72" s="74"/>
      <c r="M72" s="73" t="s">
        <v>93</v>
      </c>
      <c r="N72" s="75">
        <v>4.66</v>
      </c>
      <c r="O72" s="76"/>
      <c r="P72" s="73"/>
      <c r="Q72" s="73"/>
      <c r="R72" s="73"/>
      <c r="S72" s="73">
        <v>5</v>
      </c>
      <c r="T72" s="73">
        <v>6</v>
      </c>
      <c r="U72" s="73">
        <v>8</v>
      </c>
      <c r="V72" s="73"/>
      <c r="W72" s="73"/>
      <c r="X72" s="73"/>
      <c r="Y72" s="73"/>
      <c r="Z72" s="76"/>
      <c r="AA72" s="78"/>
      <c r="AB72" s="79"/>
      <c r="AC72" s="79"/>
      <c r="AD72" s="80"/>
      <c r="AE72" s="81">
        <v>11</v>
      </c>
      <c r="AF72" s="81"/>
      <c r="AG72" s="81"/>
      <c r="AH72" s="81"/>
      <c r="AI72" s="81">
        <v>11</v>
      </c>
      <c r="AJ72" s="81"/>
      <c r="AK72" s="188"/>
      <c r="AL72" s="83">
        <v>8</v>
      </c>
      <c r="AM72" s="83"/>
      <c r="AN72" s="189"/>
      <c r="AO72" s="73"/>
      <c r="AP72" s="73"/>
      <c r="AQ72" s="73"/>
      <c r="AR72" s="79"/>
      <c r="AS72" s="79"/>
      <c r="AT72" s="79"/>
      <c r="AU72" s="84"/>
      <c r="AV72" s="84"/>
      <c r="AW72" s="111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5"/>
      <c r="BK72" s="35"/>
      <c r="BL72" s="118"/>
      <c r="BM72" s="116"/>
      <c r="BN72" s="181"/>
      <c r="BO72" s="39"/>
      <c r="BP72" s="39"/>
      <c r="BQ72" s="39"/>
      <c r="BR72" s="39"/>
      <c r="BS72" s="181"/>
      <c r="BT72" s="181"/>
      <c r="BU72" s="39"/>
      <c r="BV72" s="39"/>
      <c r="BW72" s="38"/>
      <c r="BX72" s="38"/>
      <c r="BY72" s="35"/>
      <c r="BZ72" s="36"/>
      <c r="CB72" s="38"/>
      <c r="CC72" s="38"/>
      <c r="CD72" s="35"/>
      <c r="CE72" s="36"/>
      <c r="CG72" s="38"/>
      <c r="CH72" s="38"/>
      <c r="CI72" s="35"/>
      <c r="CJ72" s="36"/>
      <c r="CL72" s="38"/>
      <c r="CM72" s="38"/>
      <c r="CN72" s="35"/>
      <c r="CO72" s="36"/>
      <c r="CQ72" s="38"/>
      <c r="CR72" s="38"/>
      <c r="CS72" s="35"/>
      <c r="CT72" s="36"/>
      <c r="CV72" s="38"/>
      <c r="CW72" s="38"/>
      <c r="CX72" s="35"/>
      <c r="CY72" s="36"/>
      <c r="DA72" s="38"/>
      <c r="DB72" s="38"/>
      <c r="DC72" s="35"/>
      <c r="DD72" s="36"/>
      <c r="DF72" s="38"/>
      <c r="DG72" s="38"/>
      <c r="DH72" s="35"/>
      <c r="DI72" s="36"/>
      <c r="DK72" s="38"/>
      <c r="DL72" s="38"/>
      <c r="DM72" s="35"/>
      <c r="DN72" s="36"/>
      <c r="DO72" s="40"/>
      <c r="DP72" s="38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5"/>
      <c r="EC72" s="36"/>
      <c r="EE72" s="38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5"/>
      <c r="ER72" s="36"/>
      <c r="EU72" s="51"/>
      <c r="EV72" s="306"/>
      <c r="EW72" s="304"/>
      <c r="EX72" s="182"/>
      <c r="EY72" s="300"/>
      <c r="EZ72" s="302"/>
      <c r="FA72" s="41"/>
      <c r="FB72" s="41"/>
    </row>
    <row r="73" spans="1:158" s="37" customFormat="1" ht="17.25" customHeight="1" thickBot="1" x14ac:dyDescent="0.3">
      <c r="A73" s="270"/>
      <c r="B73" s="226"/>
      <c r="C73" s="284"/>
      <c r="D73" s="226"/>
      <c r="E73" s="286"/>
      <c r="F73" s="226"/>
      <c r="G73" s="226"/>
      <c r="H73" s="286"/>
      <c r="I73" s="313"/>
      <c r="J73" s="85"/>
      <c r="K73" s="85"/>
      <c r="L73" s="85"/>
      <c r="M73" s="85"/>
      <c r="N73" s="85"/>
      <c r="O73" s="87"/>
      <c r="P73" s="87">
        <f t="shared" ref="P73" si="833">O72/24*P72</f>
        <v>0</v>
      </c>
      <c r="Q73" s="87">
        <f t="shared" ref="Q73" si="834">O72/18*Q72</f>
        <v>0</v>
      </c>
      <c r="R73" s="87">
        <f t="shared" ref="R73" si="835">SUM(O72/18)*R72</f>
        <v>0</v>
      </c>
      <c r="S73" s="87">
        <f t="shared" ref="S73" si="836">SUM(O72/18)*S72</f>
        <v>0</v>
      </c>
      <c r="T73" s="88">
        <f t="shared" ref="T73" si="837">SUM(O72/18)*T72</f>
        <v>0</v>
      </c>
      <c r="U73" s="89"/>
      <c r="V73" s="90"/>
      <c r="W73" s="86"/>
      <c r="X73" s="86"/>
      <c r="Y73" s="86"/>
      <c r="Z73" s="86">
        <f t="shared" ref="Z73" si="838">SUM(K72*17697*Z72)</f>
        <v>0</v>
      </c>
      <c r="AA73" s="91">
        <f t="shared" ref="AA73" si="839">((P73+Q73+R73+S73+T73)/27*18)*AA72</f>
        <v>0</v>
      </c>
      <c r="AB73" s="92">
        <f t="shared" ref="AB73" si="840">(P73+Q73+R73+S73+T73+Z73+AA73+AD73+AE73+AF73+AG73+AH73+AI73+AK73)*25%</f>
        <v>0</v>
      </c>
      <c r="AC73" s="92">
        <f t="shared" ref="AC73" si="841">+(P73+Q73+R73+S73+T73+Z73+AA73+AD73+AE73+AF73+AG73+AH73+AI73+AK73)*10%</f>
        <v>0</v>
      </c>
      <c r="AD73" s="93">
        <f t="shared" ref="AD73" si="842">SUM(O72/18)*AD72</f>
        <v>0</v>
      </c>
      <c r="AE73" s="94">
        <f>(O72/18*AE72)*30%</f>
        <v>0</v>
      </c>
      <c r="AF73" s="94">
        <f>(O72/18*AF72)*50%</f>
        <v>0</v>
      </c>
      <c r="AG73" s="94">
        <f>(O72/18*AG72)*40%</f>
        <v>0</v>
      </c>
      <c r="AH73" s="94">
        <f>(O72/18*AH72)*35%</f>
        <v>0</v>
      </c>
      <c r="AI73" s="94">
        <f>(O72/18*AI72)*30%</f>
        <v>0</v>
      </c>
      <c r="AJ73" s="94"/>
      <c r="AK73" s="100"/>
      <c r="AL73" s="93"/>
      <c r="AM73" s="93"/>
      <c r="AN73" s="190">
        <f t="shared" ref="AN73" si="843">+(P73+Q73+R73+S73+AA73+AD73+AE73+AF73+AG73+AH73+AI73+AK73+T73+Z73)*1.25-(P73+Q73+R73+S73+AA73+AD73+AE73+AF73+AG73+AH73+AI73+AK73+T73+Z73)</f>
        <v>0</v>
      </c>
      <c r="AO73" s="100"/>
      <c r="AP73" s="100"/>
      <c r="AQ73" s="100"/>
      <c r="AR73" s="92">
        <f>(AN73+AP73)*25%</f>
        <v>0</v>
      </c>
      <c r="AS73" s="92">
        <f>(AN73+AP73)*10%</f>
        <v>0</v>
      </c>
      <c r="AT73" s="97"/>
      <c r="AU73" s="98">
        <f t="shared" ref="AU73" si="844">+(P73+Q73+R73+S73+T73+AD73+Z73)+((P73+Q73+R73+S73+T73+AD73+Z73)*25%)</f>
        <v>0</v>
      </c>
      <c r="AV73" s="98">
        <f t="shared" ref="AV73" si="845">(AU73*1.25)-AU73</f>
        <v>0</v>
      </c>
      <c r="AW73" s="7"/>
      <c r="AX73" s="44">
        <f>AT73+AU73+AV73-AW73</f>
        <v>0</v>
      </c>
      <c r="AY73" s="44"/>
      <c r="AZ73" s="44"/>
      <c r="BA73" s="44"/>
      <c r="BB73" s="44"/>
      <c r="BC73" s="45"/>
      <c r="BD73" s="46"/>
      <c r="BE73" s="46"/>
      <c r="BF73" s="46"/>
      <c r="BG73" s="44"/>
      <c r="BH73" s="44"/>
      <c r="BI73" s="44"/>
      <c r="BJ73" s="47"/>
      <c r="BK73" s="119"/>
      <c r="BL73" s="43"/>
      <c r="BM73" s="117"/>
      <c r="BN73" s="49"/>
      <c r="BO73" s="49"/>
      <c r="BP73" s="49"/>
      <c r="BQ73" s="49"/>
      <c r="BR73" s="110"/>
      <c r="BS73" s="49"/>
      <c r="BT73" s="49"/>
      <c r="BU73" s="49"/>
      <c r="BV73" s="49"/>
      <c r="BW73" s="49"/>
      <c r="BX73" s="49"/>
      <c r="BY73" s="47"/>
      <c r="BZ73" s="48"/>
      <c r="CB73" s="49">
        <f t="shared" ref="CB73" si="846">(AE73*35%)+AE73</f>
        <v>0</v>
      </c>
      <c r="CC73" s="49">
        <f t="shared" ref="CC73" si="847">(CB73-(CB73*10%))*3.5%</f>
        <v>0</v>
      </c>
      <c r="CD73" s="47">
        <f t="shared" ref="CD73" si="848">CB73*2%</f>
        <v>0</v>
      </c>
      <c r="CE73" s="48">
        <f t="shared" ref="CE73" si="849">+((CB73-(CB73*10%))*9.5%)-CC73</f>
        <v>0</v>
      </c>
      <c r="CG73" s="49">
        <f t="shared" ref="CG73" si="850">((AF73+AG73+AH73+AI73)*35%)+(AF73+AG73+AH73+AI73)</f>
        <v>0</v>
      </c>
      <c r="CH73" s="49">
        <f t="shared" ref="CH73" si="851">(CG73-(CG73*10%))*3.5%</f>
        <v>0</v>
      </c>
      <c r="CI73" s="47">
        <f t="shared" ref="CI73" si="852">CG73*2%</f>
        <v>0</v>
      </c>
      <c r="CJ73" s="48">
        <f t="shared" ref="CJ73" si="853">+((CG73-(CG73*10%))*9.5%)-CH73</f>
        <v>0</v>
      </c>
      <c r="CL73" s="49">
        <f t="shared" ref="CL73" si="854">+AJ73</f>
        <v>0</v>
      </c>
      <c r="CM73" s="49">
        <f t="shared" ref="CM73" si="855">(AJ73-(AJ73*10%))*3.5%</f>
        <v>0</v>
      </c>
      <c r="CN73" s="47">
        <f t="shared" ref="CN73" si="856">CL73*2%</f>
        <v>0</v>
      </c>
      <c r="CO73" s="48">
        <f>+((AJ73-(AJ256*10%))*9.5%)-CM73</f>
        <v>0</v>
      </c>
      <c r="CQ73" s="49"/>
      <c r="CR73" s="49"/>
      <c r="CS73" s="47"/>
      <c r="CT73" s="48"/>
      <c r="CV73" s="49"/>
      <c r="CW73" s="49"/>
      <c r="CX73" s="47"/>
      <c r="CY73" s="48"/>
      <c r="DA73" s="49"/>
      <c r="DB73" s="49"/>
      <c r="DC73" s="47"/>
      <c r="DD73" s="48"/>
      <c r="DF73" s="49"/>
      <c r="DG73" s="49"/>
      <c r="DH73" s="47"/>
      <c r="DI73" s="48"/>
      <c r="DK73" s="49"/>
      <c r="DL73" s="49"/>
      <c r="DM73" s="47"/>
      <c r="DN73" s="48"/>
      <c r="DO73" s="50"/>
      <c r="DP73" s="49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E73" s="49"/>
      <c r="EF73" s="49"/>
      <c r="EG73" s="49"/>
      <c r="EH73" s="49"/>
      <c r="EI73" s="49"/>
      <c r="EJ73" s="49"/>
      <c r="EK73" s="49"/>
      <c r="EL73" s="49"/>
      <c r="EM73" s="49"/>
      <c r="EN73" s="49"/>
      <c r="EO73" s="49"/>
      <c r="EP73" s="49"/>
      <c r="EQ73" s="49"/>
      <c r="ER73" s="49"/>
      <c r="EU73" s="179"/>
      <c r="EV73" s="307"/>
      <c r="EW73" s="305"/>
      <c r="EX73" s="183"/>
      <c r="EY73" s="301"/>
      <c r="EZ73" s="303"/>
      <c r="FA73" s="184"/>
      <c r="FB73" s="184"/>
    </row>
    <row r="74" spans="1:158" s="37" customFormat="1" ht="17.25" customHeight="1" thickBot="1" x14ac:dyDescent="0.3">
      <c r="A74" s="269">
        <v>28</v>
      </c>
      <c r="B74" s="225" t="s">
        <v>198</v>
      </c>
      <c r="C74" s="283" t="s">
        <v>199</v>
      </c>
      <c r="D74" s="225" t="s">
        <v>200</v>
      </c>
      <c r="E74" s="285" t="s">
        <v>25</v>
      </c>
      <c r="F74" s="225" t="s">
        <v>201</v>
      </c>
      <c r="G74" s="225" t="s">
        <v>202</v>
      </c>
      <c r="H74" s="285" t="s">
        <v>424</v>
      </c>
      <c r="I74" s="225" t="s">
        <v>203</v>
      </c>
      <c r="J74" s="73"/>
      <c r="K74" s="73"/>
      <c r="L74" s="74"/>
      <c r="M74" s="83" t="s">
        <v>24</v>
      </c>
      <c r="N74" s="101">
        <v>5.32</v>
      </c>
      <c r="O74" s="76"/>
      <c r="P74" s="73"/>
      <c r="Q74" s="73"/>
      <c r="R74" s="73">
        <v>1</v>
      </c>
      <c r="S74" s="73">
        <v>17</v>
      </c>
      <c r="T74" s="73">
        <v>9</v>
      </c>
      <c r="U74" s="73"/>
      <c r="V74" s="73"/>
      <c r="W74" s="73" t="s">
        <v>425</v>
      </c>
      <c r="X74" s="73"/>
      <c r="Y74" s="73"/>
      <c r="Z74" s="76"/>
      <c r="AA74" s="78"/>
      <c r="AB74" s="79"/>
      <c r="AC74" s="79"/>
      <c r="AD74" s="80"/>
      <c r="AE74" s="81">
        <v>27</v>
      </c>
      <c r="AF74" s="81"/>
      <c r="AG74" s="81">
        <v>9</v>
      </c>
      <c r="AH74" s="81"/>
      <c r="AI74" s="81">
        <v>18</v>
      </c>
      <c r="AJ74" s="81"/>
      <c r="AK74" s="188"/>
      <c r="AL74" s="83"/>
      <c r="AM74" s="83"/>
      <c r="AN74" s="189"/>
      <c r="AO74" s="73"/>
      <c r="AP74" s="73"/>
      <c r="AQ74" s="73"/>
      <c r="AR74" s="79"/>
      <c r="AS74" s="79"/>
      <c r="AT74" s="79"/>
      <c r="AU74" s="84"/>
      <c r="AV74" s="84"/>
      <c r="AW74" s="111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5"/>
      <c r="BK74" s="35"/>
      <c r="BL74" s="118"/>
      <c r="BM74" s="116"/>
      <c r="BN74" s="181"/>
      <c r="BO74" s="39"/>
      <c r="BP74" s="39"/>
      <c r="BQ74" s="39"/>
      <c r="BR74" s="39"/>
      <c r="BS74" s="181"/>
      <c r="BT74" s="181"/>
      <c r="BU74" s="39"/>
      <c r="BV74" s="39"/>
      <c r="BW74" s="38"/>
      <c r="BX74" s="38"/>
      <c r="BY74" s="35"/>
      <c r="BZ74" s="36"/>
      <c r="CB74" s="38"/>
      <c r="CC74" s="38"/>
      <c r="CD74" s="35"/>
      <c r="CE74" s="36"/>
      <c r="CG74" s="38"/>
      <c r="CH74" s="38"/>
      <c r="CI74" s="35"/>
      <c r="CJ74" s="36"/>
      <c r="CL74" s="38"/>
      <c r="CM74" s="38"/>
      <c r="CN74" s="35"/>
      <c r="CO74" s="36"/>
      <c r="CQ74" s="38"/>
      <c r="CR74" s="38"/>
      <c r="CS74" s="35"/>
      <c r="CT74" s="36"/>
      <c r="CV74" s="38"/>
      <c r="CW74" s="38"/>
      <c r="CX74" s="35"/>
      <c r="CY74" s="36"/>
      <c r="DA74" s="38"/>
      <c r="DB74" s="38"/>
      <c r="DC74" s="35"/>
      <c r="DD74" s="36"/>
      <c r="DF74" s="38"/>
      <c r="DG74" s="38"/>
      <c r="DH74" s="35"/>
      <c r="DI74" s="36"/>
      <c r="DK74" s="38"/>
      <c r="DL74" s="38"/>
      <c r="DM74" s="35"/>
      <c r="DN74" s="36"/>
      <c r="DO74" s="40"/>
      <c r="DP74" s="38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5"/>
      <c r="EC74" s="36"/>
      <c r="EE74" s="38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5"/>
      <c r="ER74" s="36"/>
      <c r="EU74" s="51"/>
      <c r="EV74" s="306"/>
      <c r="EW74" s="304"/>
      <c r="EX74" s="182"/>
      <c r="EY74" s="300"/>
      <c r="EZ74" s="302"/>
      <c r="FA74" s="41"/>
      <c r="FB74" s="41"/>
    </row>
    <row r="75" spans="1:158" s="37" customFormat="1" ht="45" customHeight="1" thickBot="1" x14ac:dyDescent="0.3">
      <c r="A75" s="270"/>
      <c r="B75" s="226"/>
      <c r="C75" s="284"/>
      <c r="D75" s="226"/>
      <c r="E75" s="286"/>
      <c r="F75" s="226"/>
      <c r="G75" s="226"/>
      <c r="H75" s="286"/>
      <c r="I75" s="226"/>
      <c r="J75" s="85"/>
      <c r="K75" s="85"/>
      <c r="L75" s="85"/>
      <c r="M75" s="83" t="s">
        <v>93</v>
      </c>
      <c r="N75" s="101">
        <v>5.08</v>
      </c>
      <c r="O75" s="76"/>
      <c r="P75" s="87">
        <f t="shared" ref="P75" si="857">O74/24*P74</f>
        <v>0</v>
      </c>
      <c r="Q75" s="87">
        <f t="shared" ref="Q75" si="858">O74/18*Q74</f>
        <v>0</v>
      </c>
      <c r="R75" s="87">
        <f>SUM(O75/18)*R74</f>
        <v>0</v>
      </c>
      <c r="S75" s="87">
        <f>SUM(O74/18)*5+(O75/18)*12</f>
        <v>0</v>
      </c>
      <c r="T75" s="88">
        <f>SUM(O74/18)*4+(O75/18)*5</f>
        <v>0</v>
      </c>
      <c r="U75" s="89">
        <f t="shared" ref="U75" si="859">SUM(17697*20%/18*U74)</f>
        <v>0</v>
      </c>
      <c r="V75" s="86"/>
      <c r="W75" s="86"/>
      <c r="X75" s="86"/>
      <c r="Y75" s="86"/>
      <c r="Z75" s="86">
        <f t="shared" ref="Z75" si="860">SUM(K74*17697*Z74)</f>
        <v>0</v>
      </c>
      <c r="AA75" s="91">
        <f t="shared" ref="AA75" si="861">((P75+Q75+R75+S75+T75)/27*18)*AA74</f>
        <v>0</v>
      </c>
      <c r="AB75" s="92">
        <f t="shared" ref="AB75" si="862">(P75+Q75+R75+S75+T75+Z75+AA75+AD75+AE75+AF75+AG75+AH75+AI75+AK75)*25%</f>
        <v>0</v>
      </c>
      <c r="AC75" s="92">
        <f t="shared" ref="AC75" si="863">+(P75+Q75+R75+S75+T75+Z75+AA75+AD75+AE75+AF75+AG75+AH75+AI75+AK75)*10%</f>
        <v>0</v>
      </c>
      <c r="AD75" s="93">
        <f t="shared" ref="AD75" si="864">SUM(O74/18)*AD74</f>
        <v>0</v>
      </c>
      <c r="AE75" s="94">
        <f>(O74/18*AE74)*30%</f>
        <v>0</v>
      </c>
      <c r="AF75" s="94">
        <f>(O74/18*AF74)*50%</f>
        <v>0</v>
      </c>
      <c r="AG75" s="94">
        <f>(O74/18*AG74)*40%</f>
        <v>0</v>
      </c>
      <c r="AH75" s="94">
        <f>(O74/18*AH74)*35%</f>
        <v>0</v>
      </c>
      <c r="AI75" s="94">
        <f>(O74/18*AI74)*30%</f>
        <v>0</v>
      </c>
      <c r="AJ75" s="94"/>
      <c r="AK75" s="100"/>
      <c r="AL75" s="93">
        <f t="shared" ref="AL75" si="865">SUM(17697*20%/18*AL74)</f>
        <v>0</v>
      </c>
      <c r="AM75" s="93"/>
      <c r="AN75" s="190">
        <f t="shared" ref="AN75" si="866">+(P75+Q75+R75+S75+AA75+AD75+AE75+AF75+AG75+AH75+AI75+AK75+T75+Z75)*1.25-(P75+Q75+R75+S75+AA75+AD75+AE75+AF75+AG75+AH75+AI75+AK75+T75+Z75)</f>
        <v>0</v>
      </c>
      <c r="AO75" s="100"/>
      <c r="AP75" s="100"/>
      <c r="AQ75" s="100"/>
      <c r="AR75" s="92">
        <f>(AN75+AP75)*25%</f>
        <v>0</v>
      </c>
      <c r="AS75" s="92">
        <f>(AN75+AP75)*10%</f>
        <v>0</v>
      </c>
      <c r="AT75" s="97"/>
      <c r="AU75" s="98">
        <f t="shared" ref="AU75" si="867">+(P75+Q75+R75+S75+T75+AD75+Z75)+((P75+Q75+R75+S75+T75+AD75+Z75)*25%)</f>
        <v>0</v>
      </c>
      <c r="AV75" s="98">
        <f t="shared" ref="AV75" si="868">(AU75*1.25)-AU75</f>
        <v>0</v>
      </c>
      <c r="AW75" s="7"/>
      <c r="AX75" s="44">
        <f>AT75+AU75+AV75-AW75</f>
        <v>0</v>
      </c>
      <c r="AY75" s="44"/>
      <c r="AZ75" s="44"/>
      <c r="BA75" s="44"/>
      <c r="BB75" s="44"/>
      <c r="BC75" s="45"/>
      <c r="BD75" s="46"/>
      <c r="BE75" s="46"/>
      <c r="BF75" s="46"/>
      <c r="BG75" s="44"/>
      <c r="BH75" s="44"/>
      <c r="BI75" s="44"/>
      <c r="BJ75" s="47"/>
      <c r="BK75" s="119"/>
      <c r="BL75" s="43"/>
      <c r="BM75" s="117"/>
      <c r="BN75" s="49"/>
      <c r="BO75" s="49"/>
      <c r="BP75" s="49"/>
      <c r="BQ75" s="49"/>
      <c r="BR75" s="110"/>
      <c r="BS75" s="49"/>
      <c r="BT75" s="49"/>
      <c r="BU75" s="49"/>
      <c r="BV75" s="49"/>
      <c r="BW75" s="49"/>
      <c r="BX75" s="49"/>
      <c r="BY75" s="47"/>
      <c r="BZ75" s="48"/>
      <c r="CB75" s="49">
        <f t="shared" ref="CB75" si="869">(AE75*35%)+AE75</f>
        <v>0</v>
      </c>
      <c r="CC75" s="49">
        <f t="shared" ref="CC75" si="870">(CB75-(CB75*10%))*3.5%</f>
        <v>0</v>
      </c>
      <c r="CD75" s="47">
        <f t="shared" ref="CD75" si="871">CB75*2%</f>
        <v>0</v>
      </c>
      <c r="CE75" s="48">
        <f t="shared" ref="CE75" si="872">+((CB75-(CB75*10%))*9.5%)-CC75</f>
        <v>0</v>
      </c>
      <c r="CG75" s="49">
        <f t="shared" ref="CG75" si="873">((AF75+AG75+AH75+AI75)*35%)+(AF75+AG75+AH75+AI75)</f>
        <v>0</v>
      </c>
      <c r="CH75" s="49">
        <f t="shared" ref="CH75" si="874">(CG75-(CG75*10%))*3.5%</f>
        <v>0</v>
      </c>
      <c r="CI75" s="47">
        <f t="shared" ref="CI75" si="875">CG75*2%</f>
        <v>0</v>
      </c>
      <c r="CJ75" s="48">
        <f t="shared" ref="CJ75" si="876">+((CG75-(CG75*10%))*9.5%)-CH75</f>
        <v>0</v>
      </c>
      <c r="CL75" s="49">
        <f t="shared" ref="CL75" si="877">+AJ75</f>
        <v>0</v>
      </c>
      <c r="CM75" s="49">
        <f t="shared" ref="CM75" si="878">(AJ75-(AJ75*10%))*3.5%</f>
        <v>0</v>
      </c>
      <c r="CN75" s="47">
        <f t="shared" ref="CN75" si="879">CL75*2%</f>
        <v>0</v>
      </c>
      <c r="CO75" s="48">
        <f>+((AJ75-(AJ258*10%))*9.5%)-CM75</f>
        <v>0</v>
      </c>
      <c r="CQ75" s="49"/>
      <c r="CR75" s="49"/>
      <c r="CS75" s="47"/>
      <c r="CT75" s="48"/>
      <c r="CV75" s="49"/>
      <c r="CW75" s="49"/>
      <c r="CX75" s="47"/>
      <c r="CY75" s="48"/>
      <c r="DA75" s="49"/>
      <c r="DB75" s="49"/>
      <c r="DC75" s="47"/>
      <c r="DD75" s="48"/>
      <c r="DF75" s="49"/>
      <c r="DG75" s="49"/>
      <c r="DH75" s="47"/>
      <c r="DI75" s="48"/>
      <c r="DK75" s="49"/>
      <c r="DL75" s="49"/>
      <c r="DM75" s="47"/>
      <c r="DN75" s="48"/>
      <c r="DO75" s="50"/>
      <c r="DP75" s="49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E75" s="49"/>
      <c r="EF75" s="49"/>
      <c r="EG75" s="49"/>
      <c r="EH75" s="49"/>
      <c r="EI75" s="49"/>
      <c r="EJ75" s="49"/>
      <c r="EK75" s="49"/>
      <c r="EL75" s="49"/>
      <c r="EM75" s="49"/>
      <c r="EN75" s="49"/>
      <c r="EO75" s="49"/>
      <c r="EP75" s="49"/>
      <c r="EQ75" s="49"/>
      <c r="ER75" s="49"/>
      <c r="EU75" s="179"/>
      <c r="EV75" s="307"/>
      <c r="EW75" s="305"/>
      <c r="EX75" s="183"/>
      <c r="EY75" s="301"/>
      <c r="EZ75" s="303"/>
      <c r="FA75" s="184"/>
      <c r="FB75" s="184"/>
    </row>
    <row r="76" spans="1:158" s="37" customFormat="1" ht="16.5" thickBot="1" x14ac:dyDescent="0.3">
      <c r="A76" s="269">
        <v>29</v>
      </c>
      <c r="B76" s="225" t="s">
        <v>204</v>
      </c>
      <c r="C76" s="283" t="s">
        <v>205</v>
      </c>
      <c r="D76" s="225" t="s">
        <v>206</v>
      </c>
      <c r="E76" s="285" t="s">
        <v>25</v>
      </c>
      <c r="F76" s="225" t="s">
        <v>207</v>
      </c>
      <c r="G76" s="225" t="s">
        <v>208</v>
      </c>
      <c r="H76" s="285" t="s">
        <v>426</v>
      </c>
      <c r="I76" s="225" t="s">
        <v>318</v>
      </c>
      <c r="J76" s="73"/>
      <c r="K76" s="73"/>
      <c r="L76" s="74"/>
      <c r="M76" s="73" t="s">
        <v>79</v>
      </c>
      <c r="N76" s="75">
        <v>4.8600000000000003</v>
      </c>
      <c r="O76" s="76"/>
      <c r="P76" s="73"/>
      <c r="Q76" s="73"/>
      <c r="R76" s="73">
        <v>12</v>
      </c>
      <c r="S76" s="73">
        <v>12</v>
      </c>
      <c r="T76" s="73"/>
      <c r="U76" s="73">
        <v>24</v>
      </c>
      <c r="V76" s="73" t="s">
        <v>317</v>
      </c>
      <c r="W76" s="73"/>
      <c r="X76" s="73"/>
      <c r="Y76" s="73"/>
      <c r="Z76" s="76"/>
      <c r="AA76" s="78"/>
      <c r="AB76" s="79"/>
      <c r="AC76" s="79"/>
      <c r="AD76" s="80"/>
      <c r="AE76" s="81">
        <v>24</v>
      </c>
      <c r="AF76" s="81"/>
      <c r="AG76" s="81"/>
      <c r="AH76" s="81">
        <v>24</v>
      </c>
      <c r="AI76" s="81"/>
      <c r="AJ76" s="81"/>
      <c r="AK76" s="188"/>
      <c r="AL76" s="83">
        <v>24</v>
      </c>
      <c r="AM76" s="83" t="s">
        <v>317</v>
      </c>
      <c r="AN76" s="189"/>
      <c r="AO76" s="73"/>
      <c r="AP76" s="73"/>
      <c r="AQ76" s="73"/>
      <c r="AR76" s="79"/>
      <c r="AS76" s="79"/>
      <c r="AT76" s="79"/>
      <c r="AU76" s="84"/>
      <c r="AV76" s="84"/>
      <c r="AW76" s="111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5"/>
      <c r="BK76" s="35"/>
      <c r="BL76" s="118"/>
      <c r="BM76" s="116"/>
      <c r="BN76" s="181"/>
      <c r="BO76" s="39"/>
      <c r="BP76" s="39"/>
      <c r="BQ76" s="39"/>
      <c r="BR76" s="39"/>
      <c r="BS76" s="181"/>
      <c r="BT76" s="181"/>
      <c r="BU76" s="39"/>
      <c r="BV76" s="39"/>
      <c r="BW76" s="38"/>
      <c r="BX76" s="38"/>
      <c r="BY76" s="35"/>
      <c r="BZ76" s="36"/>
      <c r="CB76" s="38"/>
      <c r="CC76" s="38"/>
      <c r="CD76" s="35"/>
      <c r="CE76" s="36"/>
      <c r="CG76" s="38"/>
      <c r="CH76" s="38"/>
      <c r="CI76" s="35"/>
      <c r="CJ76" s="36"/>
      <c r="CL76" s="38"/>
      <c r="CM76" s="38"/>
      <c r="CN76" s="35"/>
      <c r="CO76" s="36"/>
      <c r="CQ76" s="38"/>
      <c r="CR76" s="38"/>
      <c r="CS76" s="35"/>
      <c r="CT76" s="36"/>
      <c r="CV76" s="38"/>
      <c r="CW76" s="38"/>
      <c r="CX76" s="35"/>
      <c r="CY76" s="36"/>
      <c r="DA76" s="38"/>
      <c r="DB76" s="38"/>
      <c r="DC76" s="35"/>
      <c r="DD76" s="36"/>
      <c r="DF76" s="38"/>
      <c r="DG76" s="38"/>
      <c r="DH76" s="35"/>
      <c r="DI76" s="36"/>
      <c r="DK76" s="38"/>
      <c r="DL76" s="38"/>
      <c r="DM76" s="35"/>
      <c r="DN76" s="36"/>
      <c r="DO76" s="40"/>
      <c r="DP76" s="38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5"/>
      <c r="EC76" s="36"/>
      <c r="EE76" s="38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5"/>
      <c r="ER76" s="36"/>
      <c r="EU76" s="51"/>
      <c r="EV76" s="306"/>
      <c r="EW76" s="304"/>
      <c r="EX76" s="182"/>
      <c r="EY76" s="300"/>
      <c r="EZ76" s="302"/>
      <c r="FA76" s="41"/>
      <c r="FB76" s="41"/>
    </row>
    <row r="77" spans="1:158" s="37" customFormat="1" ht="30" customHeight="1" thickBot="1" x14ac:dyDescent="0.3">
      <c r="A77" s="270"/>
      <c r="B77" s="226"/>
      <c r="C77" s="284"/>
      <c r="D77" s="226"/>
      <c r="E77" s="286"/>
      <c r="F77" s="226"/>
      <c r="G77" s="226"/>
      <c r="H77" s="286"/>
      <c r="I77" s="226"/>
      <c r="J77" s="85"/>
      <c r="K77" s="85"/>
      <c r="L77" s="85"/>
      <c r="M77" s="85"/>
      <c r="N77" s="85"/>
      <c r="O77" s="87"/>
      <c r="P77" s="87">
        <f t="shared" ref="P77" si="880">O76/24*P76</f>
        <v>0</v>
      </c>
      <c r="Q77" s="87">
        <f t="shared" ref="Q77" si="881">O76/18*Q76</f>
        <v>0</v>
      </c>
      <c r="R77" s="87">
        <f t="shared" ref="R77" si="882">SUM(O76/18)*R76</f>
        <v>0</v>
      </c>
      <c r="S77" s="87">
        <f t="shared" ref="S77" si="883">SUM(O76/18)*S76</f>
        <v>0</v>
      </c>
      <c r="T77" s="88">
        <f t="shared" ref="T77" si="884">SUM(O76/18)*T76</f>
        <v>0</v>
      </c>
      <c r="U77" s="89"/>
      <c r="V77" s="90"/>
      <c r="W77" s="85"/>
      <c r="X77" s="86"/>
      <c r="Y77" s="86">
        <f>SUM(17697*40%)/18*Y76</f>
        <v>0</v>
      </c>
      <c r="Z77" s="86">
        <f t="shared" ref="Z77" si="885">SUM(K76*17697*Z76)</f>
        <v>0</v>
      </c>
      <c r="AA77" s="91">
        <f t="shared" ref="AA77" si="886">((P77+Q77+R77+S77+T77)/27*18)*AA76</f>
        <v>0</v>
      </c>
      <c r="AB77" s="92">
        <f t="shared" ref="AB77" si="887">(P77+Q77+R77+S77+T77+Z77+AA77+AD77+AE77+AF77+AG77+AH77+AI77+AK77)*25%</f>
        <v>0</v>
      </c>
      <c r="AC77" s="92">
        <f t="shared" ref="AC77" si="888">+(P77+Q77+R77+S77+T77+Z77+AA77+AD77+AE77+AF77+AG77+AH77+AI77+AK77)*10%</f>
        <v>0</v>
      </c>
      <c r="AD77" s="93">
        <f t="shared" ref="AD77" si="889">SUM(O76/18)*AD76</f>
        <v>0</v>
      </c>
      <c r="AE77" s="94">
        <f>(O76/18*AE76)*30%</f>
        <v>0</v>
      </c>
      <c r="AF77" s="94">
        <f>(O76/18*AF76)*50%</f>
        <v>0</v>
      </c>
      <c r="AG77" s="94">
        <f>(O76/18*AG76)*40%</f>
        <v>0</v>
      </c>
      <c r="AH77" s="94">
        <f>(O76/18*AH76)*35%</f>
        <v>0</v>
      </c>
      <c r="AI77" s="94">
        <f>(O76/18*AI76)*30%</f>
        <v>0</v>
      </c>
      <c r="AJ77" s="94"/>
      <c r="AK77" s="100"/>
      <c r="AL77" s="93"/>
      <c r="AM77" s="93"/>
      <c r="AN77" s="190">
        <f t="shared" ref="AN77" si="890">+(P77+Q77+R77+S77+AA77+AD77+AE77+AF77+AG77+AH77+AI77+AK77+T77+Z77)*1.25-(P77+Q77+R77+S77+AA77+AD77+AE77+AF77+AG77+AH77+AI77+AK77+T77+Z77)</f>
        <v>0</v>
      </c>
      <c r="AO77" s="100"/>
      <c r="AP77" s="100"/>
      <c r="AQ77" s="100"/>
      <c r="AR77" s="92">
        <f>(AN77+AP77)*25%</f>
        <v>0</v>
      </c>
      <c r="AS77" s="92">
        <f>(AN77+AP77)*10%</f>
        <v>0</v>
      </c>
      <c r="AT77" s="97"/>
      <c r="AU77" s="98">
        <f t="shared" ref="AU77" si="891">+(P77+Q77+R77+S77+T77+AD77+Z77)+((P77+Q77+R77+S77+T77+AD77+Z77)*25%)</f>
        <v>0</v>
      </c>
      <c r="AV77" s="98">
        <f t="shared" ref="AV77" si="892">(AU77*1.25)-AU77</f>
        <v>0</v>
      </c>
      <c r="AW77" s="7"/>
      <c r="AX77" s="44">
        <f>AT77+AU77+AV77-AW77</f>
        <v>0</v>
      </c>
      <c r="AY77" s="44"/>
      <c r="AZ77" s="44"/>
      <c r="BA77" s="44"/>
      <c r="BB77" s="44"/>
      <c r="BC77" s="45"/>
      <c r="BD77" s="46"/>
      <c r="BE77" s="46"/>
      <c r="BF77" s="46"/>
      <c r="BG77" s="44"/>
      <c r="BH77" s="44"/>
      <c r="BI77" s="44"/>
      <c r="BJ77" s="47"/>
      <c r="BK77" s="119"/>
      <c r="BL77" s="43"/>
      <c r="BM77" s="117"/>
      <c r="BN77" s="49"/>
      <c r="BO77" s="49"/>
      <c r="BP77" s="49"/>
      <c r="BQ77" s="49"/>
      <c r="BR77" s="110"/>
      <c r="BS77" s="49"/>
      <c r="BT77" s="49"/>
      <c r="BU77" s="49"/>
      <c r="BV77" s="49"/>
      <c r="BW77" s="49"/>
      <c r="BX77" s="49"/>
      <c r="BY77" s="47"/>
      <c r="BZ77" s="48"/>
      <c r="CB77" s="49">
        <f t="shared" ref="CB77" si="893">(AE77*35%)+AE77</f>
        <v>0</v>
      </c>
      <c r="CC77" s="49">
        <f t="shared" ref="CC77" si="894">(CB77-(CB77*10%))*3.5%</f>
        <v>0</v>
      </c>
      <c r="CD77" s="47">
        <f t="shared" ref="CD77" si="895">CB77*2%</f>
        <v>0</v>
      </c>
      <c r="CE77" s="48">
        <f t="shared" ref="CE77" si="896">+((CB77-(CB77*10%))*9.5%)-CC77</f>
        <v>0</v>
      </c>
      <c r="CG77" s="49">
        <f t="shared" ref="CG77" si="897">((AF77+AG77+AH77+AI77)*35%)+(AF77+AG77+AH77+AI77)</f>
        <v>0</v>
      </c>
      <c r="CH77" s="49">
        <f t="shared" ref="CH77" si="898">(CG77-(CG77*10%))*3.5%</f>
        <v>0</v>
      </c>
      <c r="CI77" s="47">
        <f t="shared" ref="CI77" si="899">CG77*2%</f>
        <v>0</v>
      </c>
      <c r="CJ77" s="48">
        <f t="shared" ref="CJ77" si="900">+((CG77-(CG77*10%))*9.5%)-CH77</f>
        <v>0</v>
      </c>
      <c r="CL77" s="49">
        <f t="shared" ref="CL77" si="901">+AJ77</f>
        <v>0</v>
      </c>
      <c r="CM77" s="49">
        <f t="shared" ref="CM77" si="902">(AJ77-(AJ77*10%))*3.5%</f>
        <v>0</v>
      </c>
      <c r="CN77" s="47">
        <f t="shared" ref="CN77" si="903">CL77*2%</f>
        <v>0</v>
      </c>
      <c r="CO77" s="48">
        <f>+((AJ77-(AJ260*10%))*9.5%)-CM77</f>
        <v>0</v>
      </c>
      <c r="CQ77" s="49"/>
      <c r="CR77" s="49"/>
      <c r="CS77" s="47"/>
      <c r="CT77" s="48"/>
      <c r="CV77" s="49"/>
      <c r="CW77" s="49"/>
      <c r="CX77" s="47"/>
      <c r="CY77" s="48"/>
      <c r="DA77" s="49"/>
      <c r="DB77" s="49"/>
      <c r="DC77" s="47"/>
      <c r="DD77" s="48"/>
      <c r="DF77" s="49"/>
      <c r="DG77" s="49"/>
      <c r="DH77" s="47"/>
      <c r="DI77" s="48"/>
      <c r="DK77" s="49"/>
      <c r="DL77" s="49"/>
      <c r="DM77" s="47"/>
      <c r="DN77" s="48"/>
      <c r="DO77" s="50"/>
      <c r="DP77" s="49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E77" s="49"/>
      <c r="EF77" s="49"/>
      <c r="EG77" s="49"/>
      <c r="EH77" s="49"/>
      <c r="EI77" s="49"/>
      <c r="EJ77" s="49"/>
      <c r="EK77" s="49"/>
      <c r="EL77" s="49"/>
      <c r="EM77" s="49"/>
      <c r="EN77" s="49"/>
      <c r="EO77" s="49"/>
      <c r="EP77" s="49"/>
      <c r="EQ77" s="49"/>
      <c r="ER77" s="49"/>
      <c r="EU77" s="179"/>
      <c r="EV77" s="307"/>
      <c r="EW77" s="305"/>
      <c r="EX77" s="183"/>
      <c r="EY77" s="301"/>
      <c r="EZ77" s="303"/>
      <c r="FA77" s="184"/>
      <c r="FB77" s="184"/>
    </row>
    <row r="78" spans="1:158" s="37" customFormat="1" ht="16.5" thickBot="1" x14ac:dyDescent="0.3">
      <c r="A78" s="269">
        <v>30</v>
      </c>
      <c r="B78" s="225" t="s">
        <v>209</v>
      </c>
      <c r="C78" s="283" t="s">
        <v>210</v>
      </c>
      <c r="D78" s="225" t="s">
        <v>124</v>
      </c>
      <c r="E78" s="285" t="s">
        <v>25</v>
      </c>
      <c r="F78" s="225" t="s">
        <v>211</v>
      </c>
      <c r="G78" s="225" t="s">
        <v>212</v>
      </c>
      <c r="H78" s="285" t="s">
        <v>427</v>
      </c>
      <c r="I78" s="225" t="s">
        <v>116</v>
      </c>
      <c r="J78" s="73"/>
      <c r="K78" s="73"/>
      <c r="L78" s="74"/>
      <c r="M78" s="73" t="s">
        <v>79</v>
      </c>
      <c r="N78" s="75">
        <v>4.8600000000000003</v>
      </c>
      <c r="O78" s="76"/>
      <c r="P78" s="73"/>
      <c r="Q78" s="73"/>
      <c r="R78" s="73"/>
      <c r="S78" s="73">
        <v>3</v>
      </c>
      <c r="T78" s="73"/>
      <c r="U78" s="73"/>
      <c r="V78" s="73"/>
      <c r="W78" s="73"/>
      <c r="X78" s="73"/>
      <c r="Y78" s="73"/>
      <c r="Z78" s="76"/>
      <c r="AA78" s="78"/>
      <c r="AB78" s="79"/>
      <c r="AC78" s="79"/>
      <c r="AD78" s="80"/>
      <c r="AE78" s="81">
        <v>3</v>
      </c>
      <c r="AF78" s="81"/>
      <c r="AG78" s="81"/>
      <c r="AH78" s="81">
        <v>3</v>
      </c>
      <c r="AI78" s="81"/>
      <c r="AJ78" s="81"/>
      <c r="AK78" s="188"/>
      <c r="AL78" s="83"/>
      <c r="AM78" s="83"/>
      <c r="AN78" s="189"/>
      <c r="AO78" s="73"/>
      <c r="AP78" s="73"/>
      <c r="AQ78" s="73"/>
      <c r="AR78" s="79"/>
      <c r="AS78" s="79"/>
      <c r="AT78" s="79"/>
      <c r="AU78" s="84"/>
      <c r="AV78" s="84"/>
      <c r="AW78" s="111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5"/>
      <c r="BK78" s="35"/>
      <c r="BL78" s="118"/>
      <c r="BM78" s="116"/>
      <c r="BN78" s="181"/>
      <c r="BO78" s="39"/>
      <c r="BP78" s="39"/>
      <c r="BQ78" s="39"/>
      <c r="BR78" s="39"/>
      <c r="BS78" s="181"/>
      <c r="BT78" s="181"/>
      <c r="BU78" s="39"/>
      <c r="BV78" s="39"/>
      <c r="BW78" s="38"/>
      <c r="BX78" s="38"/>
      <c r="BY78" s="35"/>
      <c r="BZ78" s="36"/>
      <c r="CB78" s="38"/>
      <c r="CC78" s="38"/>
      <c r="CD78" s="35"/>
      <c r="CE78" s="36"/>
      <c r="CG78" s="38"/>
      <c r="CH78" s="38"/>
      <c r="CI78" s="35"/>
      <c r="CJ78" s="36"/>
      <c r="CL78" s="38"/>
      <c r="CM78" s="38"/>
      <c r="CN78" s="35"/>
      <c r="CO78" s="36"/>
      <c r="CQ78" s="38"/>
      <c r="CR78" s="38"/>
      <c r="CS78" s="35"/>
      <c r="CT78" s="36"/>
      <c r="CV78" s="38"/>
      <c r="CW78" s="38"/>
      <c r="CX78" s="35"/>
      <c r="CY78" s="36"/>
      <c r="DA78" s="38"/>
      <c r="DB78" s="38"/>
      <c r="DC78" s="35"/>
      <c r="DD78" s="36"/>
      <c r="DF78" s="38"/>
      <c r="DG78" s="38"/>
      <c r="DH78" s="35"/>
      <c r="DI78" s="36"/>
      <c r="DK78" s="38"/>
      <c r="DL78" s="38"/>
      <c r="DM78" s="35"/>
      <c r="DN78" s="36"/>
      <c r="DO78" s="40"/>
      <c r="DP78" s="38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5"/>
      <c r="EC78" s="36"/>
      <c r="EE78" s="38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5"/>
      <c r="ER78" s="36"/>
      <c r="EU78" s="51"/>
      <c r="EV78" s="306"/>
      <c r="EW78" s="304"/>
      <c r="EX78" s="182"/>
      <c r="EY78" s="300"/>
      <c r="EZ78" s="302"/>
      <c r="FA78" s="41"/>
      <c r="FB78" s="41"/>
    </row>
    <row r="79" spans="1:158" s="37" customFormat="1" ht="27" customHeight="1" thickBot="1" x14ac:dyDescent="0.3">
      <c r="A79" s="270"/>
      <c r="B79" s="226"/>
      <c r="C79" s="284"/>
      <c r="D79" s="226"/>
      <c r="E79" s="286"/>
      <c r="F79" s="226"/>
      <c r="G79" s="226"/>
      <c r="H79" s="286"/>
      <c r="I79" s="226"/>
      <c r="J79" s="85"/>
      <c r="K79" s="85"/>
      <c r="L79" s="85"/>
      <c r="M79" s="85"/>
      <c r="N79" s="85"/>
      <c r="O79" s="87"/>
      <c r="P79" s="87">
        <f t="shared" ref="P79" si="904">O78/24*P78</f>
        <v>0</v>
      </c>
      <c r="Q79" s="87">
        <f t="shared" ref="Q79" si="905">O78/18*Q78</f>
        <v>0</v>
      </c>
      <c r="R79" s="87">
        <f t="shared" ref="R79" si="906">SUM(O78/18)*R78</f>
        <v>0</v>
      </c>
      <c r="S79" s="87">
        <f t="shared" ref="S79" si="907">SUM(O78/18)*S78</f>
        <v>0</v>
      </c>
      <c r="T79" s="88">
        <f t="shared" ref="T79" si="908">SUM(O78/18)*T78</f>
        <v>0</v>
      </c>
      <c r="U79" s="89">
        <f t="shared" ref="U79" si="909">SUM(17697*20%/18*U78)</f>
        <v>0</v>
      </c>
      <c r="V79" s="86"/>
      <c r="W79" s="85"/>
      <c r="X79" s="86"/>
      <c r="Y79" s="86"/>
      <c r="Z79" s="86">
        <f t="shared" ref="Z79" si="910">SUM(K78*17697*Z78)</f>
        <v>0</v>
      </c>
      <c r="AA79" s="91">
        <f t="shared" ref="AA79" si="911">((P79+Q79+R79+S79+T79)/27*18)*AA78</f>
        <v>0</v>
      </c>
      <c r="AB79" s="92">
        <f t="shared" ref="AB79" si="912">(P79+Q79+R79+S79+T79+Z79+AA79+AD79+AE79+AF79+AG79+AH79+AI79+AK79)*25%</f>
        <v>0</v>
      </c>
      <c r="AC79" s="92">
        <f t="shared" ref="AC79" si="913">+(P79+Q79+R79+S79+T79+Z79+AA79+AD79+AE79+AF79+AG79+AH79+AI79+AK79)*10%</f>
        <v>0</v>
      </c>
      <c r="AD79" s="93">
        <f t="shared" ref="AD79" si="914">SUM(O78/18)*AD78</f>
        <v>0</v>
      </c>
      <c r="AE79" s="94">
        <f>(O78/18*AE78)*30%</f>
        <v>0</v>
      </c>
      <c r="AF79" s="94">
        <f>(O78/18*AF78)*50%</f>
        <v>0</v>
      </c>
      <c r="AG79" s="94">
        <f>(O78/18*AG78)*40%</f>
        <v>0</v>
      </c>
      <c r="AH79" s="94">
        <f>(O78/18*AH78)*35%</f>
        <v>0</v>
      </c>
      <c r="AI79" s="94">
        <f>(O78/18*AI78)*30%</f>
        <v>0</v>
      </c>
      <c r="AJ79" s="94"/>
      <c r="AK79" s="100"/>
      <c r="AL79" s="93">
        <f t="shared" ref="AL79" si="915">SUM(17697*20%/18*AL78)</f>
        <v>0</v>
      </c>
      <c r="AM79" s="93"/>
      <c r="AN79" s="190">
        <f t="shared" ref="AN79" si="916">+(P79+Q79+R79+S79+AA79+AD79+AE79+AF79+AG79+AH79+AI79+AK79+T79+Z79)*1.25-(P79+Q79+R79+S79+AA79+AD79+AE79+AF79+AG79+AH79+AI79+AK79+T79+Z79)</f>
        <v>0</v>
      </c>
      <c r="AO79" s="100"/>
      <c r="AP79" s="100"/>
      <c r="AQ79" s="100"/>
      <c r="AR79" s="92">
        <f>(AN79+AP79)*25%</f>
        <v>0</v>
      </c>
      <c r="AS79" s="92">
        <f>(AN79+AP79)*10%</f>
        <v>0</v>
      </c>
      <c r="AT79" s="97"/>
      <c r="AU79" s="98">
        <f t="shared" ref="AU79" si="917">+(P79+Q79+R79+S79+T79+AD79+Z79)+((P79+Q79+R79+S79+T79+AD79+Z79)*25%)</f>
        <v>0</v>
      </c>
      <c r="AV79" s="98">
        <f t="shared" ref="AV79" si="918">(AU79*1.25)-AU79</f>
        <v>0</v>
      </c>
      <c r="AW79" s="7"/>
      <c r="AX79" s="44">
        <f>AT79+AU79+AV79-AW79</f>
        <v>0</v>
      </c>
      <c r="AY79" s="44"/>
      <c r="AZ79" s="44"/>
      <c r="BA79" s="44"/>
      <c r="BB79" s="44"/>
      <c r="BC79" s="45"/>
      <c r="BD79" s="46"/>
      <c r="BE79" s="46"/>
      <c r="BF79" s="46"/>
      <c r="BG79" s="44"/>
      <c r="BH79" s="44"/>
      <c r="BI79" s="44"/>
      <c r="BJ79" s="47"/>
      <c r="BK79" s="119"/>
      <c r="BL79" s="43"/>
      <c r="BM79" s="117"/>
      <c r="BN79" s="49"/>
      <c r="BO79" s="49"/>
      <c r="BP79" s="49"/>
      <c r="BQ79" s="49"/>
      <c r="BR79" s="110"/>
      <c r="BS79" s="49"/>
      <c r="BT79" s="49"/>
      <c r="BU79" s="49"/>
      <c r="BV79" s="49"/>
      <c r="BW79" s="49"/>
      <c r="BX79" s="49"/>
      <c r="BY79" s="47"/>
      <c r="BZ79" s="48"/>
      <c r="CB79" s="49">
        <f t="shared" ref="CB79" si="919">(AE79*35%)+AE79</f>
        <v>0</v>
      </c>
      <c r="CC79" s="49">
        <f t="shared" ref="CC79" si="920">(CB79-(CB79*10%))*3.5%</f>
        <v>0</v>
      </c>
      <c r="CD79" s="47">
        <f t="shared" ref="CD79" si="921">CB79*2%</f>
        <v>0</v>
      </c>
      <c r="CE79" s="48">
        <f t="shared" ref="CE79" si="922">+((CB79-(CB79*10%))*9.5%)-CC79</f>
        <v>0</v>
      </c>
      <c r="CG79" s="49">
        <f t="shared" ref="CG79" si="923">((AF79+AG79+AH79+AI79)*35%)+(AF79+AG79+AH79+AI79)</f>
        <v>0</v>
      </c>
      <c r="CH79" s="49">
        <f t="shared" ref="CH79" si="924">(CG79-(CG79*10%))*3.5%</f>
        <v>0</v>
      </c>
      <c r="CI79" s="47">
        <f t="shared" ref="CI79" si="925">CG79*2%</f>
        <v>0</v>
      </c>
      <c r="CJ79" s="48">
        <f t="shared" ref="CJ79" si="926">+((CG79-(CG79*10%))*9.5%)-CH79</f>
        <v>0</v>
      </c>
      <c r="CL79" s="49">
        <f t="shared" ref="CL79" si="927">+AJ79</f>
        <v>0</v>
      </c>
      <c r="CM79" s="49">
        <f t="shared" ref="CM79" si="928">(AJ79-(AJ79*10%))*3.5%</f>
        <v>0</v>
      </c>
      <c r="CN79" s="47">
        <f t="shared" ref="CN79" si="929">CL79*2%</f>
        <v>0</v>
      </c>
      <c r="CO79" s="48">
        <f>+((AJ79-(AJ262*10%))*9.5%)-CM79</f>
        <v>0</v>
      </c>
      <c r="CQ79" s="49"/>
      <c r="CR79" s="49"/>
      <c r="CS79" s="47"/>
      <c r="CT79" s="48"/>
      <c r="CV79" s="49"/>
      <c r="CW79" s="49"/>
      <c r="CX79" s="47"/>
      <c r="CY79" s="48"/>
      <c r="DA79" s="49"/>
      <c r="DB79" s="49"/>
      <c r="DC79" s="47"/>
      <c r="DD79" s="48"/>
      <c r="DF79" s="49"/>
      <c r="DG79" s="49"/>
      <c r="DH79" s="47"/>
      <c r="DI79" s="48"/>
      <c r="DK79" s="49"/>
      <c r="DL79" s="49"/>
      <c r="DM79" s="47"/>
      <c r="DN79" s="48"/>
      <c r="DO79" s="50"/>
      <c r="DP79" s="49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E79" s="49"/>
      <c r="EF79" s="49"/>
      <c r="EG79" s="49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49"/>
      <c r="EU79" s="179"/>
      <c r="EV79" s="307"/>
      <c r="EW79" s="305"/>
      <c r="EX79" s="183"/>
      <c r="EY79" s="301"/>
      <c r="EZ79" s="303"/>
      <c r="FA79" s="184"/>
      <c r="FB79" s="184"/>
    </row>
    <row r="80" spans="1:158" s="37" customFormat="1" ht="16.5" thickBot="1" x14ac:dyDescent="0.3">
      <c r="A80" s="269">
        <v>31</v>
      </c>
      <c r="B80" s="225" t="s">
        <v>213</v>
      </c>
      <c r="C80" s="283" t="s">
        <v>214</v>
      </c>
      <c r="D80" s="225" t="s">
        <v>429</v>
      </c>
      <c r="E80" s="285" t="s">
        <v>25</v>
      </c>
      <c r="F80" s="225" t="s">
        <v>215</v>
      </c>
      <c r="G80" s="225" t="s">
        <v>216</v>
      </c>
      <c r="H80" s="285" t="s">
        <v>428</v>
      </c>
      <c r="I80" s="225" t="s">
        <v>145</v>
      </c>
      <c r="J80" s="73" t="s">
        <v>104</v>
      </c>
      <c r="K80" s="75">
        <v>4.59</v>
      </c>
      <c r="L80" s="74" t="s">
        <v>8</v>
      </c>
      <c r="M80" s="73" t="s">
        <v>104</v>
      </c>
      <c r="N80" s="75">
        <v>4.59</v>
      </c>
      <c r="O80" s="76"/>
      <c r="P80" s="73"/>
      <c r="Q80" s="73"/>
      <c r="R80" s="73"/>
      <c r="S80" s="73">
        <v>9</v>
      </c>
      <c r="T80" s="73"/>
      <c r="U80" s="73"/>
      <c r="V80" s="73"/>
      <c r="W80" s="73" t="s">
        <v>377</v>
      </c>
      <c r="X80" s="73"/>
      <c r="Y80" s="73"/>
      <c r="Z80" s="76">
        <v>1</v>
      </c>
      <c r="AA80" s="78"/>
      <c r="AB80" s="79"/>
      <c r="AC80" s="79"/>
      <c r="AD80" s="80"/>
      <c r="AE80" s="81">
        <v>9</v>
      </c>
      <c r="AF80" s="81"/>
      <c r="AG80" s="81"/>
      <c r="AH80" s="81"/>
      <c r="AI80" s="81"/>
      <c r="AJ80" s="81"/>
      <c r="AK80" s="188"/>
      <c r="AL80" s="83"/>
      <c r="AM80" s="83"/>
      <c r="AN80" s="189"/>
      <c r="AO80" s="73"/>
      <c r="AP80" s="73"/>
      <c r="AQ80" s="73"/>
      <c r="AR80" s="79"/>
      <c r="AS80" s="79"/>
      <c r="AT80" s="79"/>
      <c r="AU80" s="84"/>
      <c r="AV80" s="84"/>
      <c r="AW80" s="111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5"/>
      <c r="BK80" s="35"/>
      <c r="BL80" s="118"/>
      <c r="BM80" s="116"/>
      <c r="BN80" s="181"/>
      <c r="BO80" s="39"/>
      <c r="BP80" s="39"/>
      <c r="BQ80" s="39"/>
      <c r="BR80" s="39"/>
      <c r="BS80" s="181"/>
      <c r="BT80" s="181"/>
      <c r="BU80" s="39"/>
      <c r="BV80" s="39"/>
      <c r="BW80" s="38"/>
      <c r="BX80" s="38"/>
      <c r="BY80" s="35"/>
      <c r="BZ80" s="36"/>
      <c r="CB80" s="38"/>
      <c r="CC80" s="38"/>
      <c r="CD80" s="35"/>
      <c r="CE80" s="36"/>
      <c r="CG80" s="38"/>
      <c r="CH80" s="38"/>
      <c r="CI80" s="35"/>
      <c r="CJ80" s="36"/>
      <c r="CL80" s="38"/>
      <c r="CM80" s="38"/>
      <c r="CN80" s="35"/>
      <c r="CO80" s="36"/>
      <c r="CQ80" s="38"/>
      <c r="CR80" s="38"/>
      <c r="CS80" s="35"/>
      <c r="CT80" s="36"/>
      <c r="CV80" s="38"/>
      <c r="CW80" s="38"/>
      <c r="CX80" s="35"/>
      <c r="CY80" s="36"/>
      <c r="DA80" s="38"/>
      <c r="DB80" s="38"/>
      <c r="DC80" s="35"/>
      <c r="DD80" s="36"/>
      <c r="DF80" s="38"/>
      <c r="DG80" s="38"/>
      <c r="DH80" s="35"/>
      <c r="DI80" s="36"/>
      <c r="DK80" s="38"/>
      <c r="DL80" s="38"/>
      <c r="DM80" s="35"/>
      <c r="DN80" s="36"/>
      <c r="DO80" s="40"/>
      <c r="DP80" s="38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5"/>
      <c r="EC80" s="36"/>
      <c r="EE80" s="38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5"/>
      <c r="ER80" s="36"/>
      <c r="EU80" s="51"/>
      <c r="EV80" s="306"/>
      <c r="EW80" s="304"/>
      <c r="EX80" s="182"/>
      <c r="EY80" s="300"/>
      <c r="EZ80" s="302"/>
      <c r="FA80" s="41"/>
      <c r="FB80" s="41"/>
    </row>
    <row r="81" spans="1:158" s="37" customFormat="1" ht="32.25" customHeight="1" thickBot="1" x14ac:dyDescent="0.3">
      <c r="A81" s="270"/>
      <c r="B81" s="226"/>
      <c r="C81" s="284"/>
      <c r="D81" s="226"/>
      <c r="E81" s="286"/>
      <c r="F81" s="226"/>
      <c r="G81" s="226"/>
      <c r="H81" s="286"/>
      <c r="I81" s="226"/>
      <c r="J81" s="85"/>
      <c r="K81" s="85"/>
      <c r="L81" s="85"/>
      <c r="M81" s="85"/>
      <c r="N81" s="85"/>
      <c r="O81" s="87"/>
      <c r="P81" s="87">
        <f t="shared" ref="P81" si="930">O80/24*P80</f>
        <v>0</v>
      </c>
      <c r="Q81" s="87">
        <f t="shared" ref="Q81" si="931">O80/18*Q80</f>
        <v>0</v>
      </c>
      <c r="R81" s="87">
        <f t="shared" ref="R81" si="932">SUM(O80/18)*R80</f>
        <v>0</v>
      </c>
      <c r="S81" s="87">
        <f t="shared" ref="S81" si="933">SUM(O80/18)*S80</f>
        <v>0</v>
      </c>
      <c r="T81" s="88">
        <f t="shared" ref="T81" si="934">SUM(O80/18)*T80</f>
        <v>0</v>
      </c>
      <c r="U81" s="89">
        <f t="shared" ref="U81" si="935">SUM(17697*20%/18*U80)</f>
        <v>0</v>
      </c>
      <c r="V81" s="86"/>
      <c r="W81" s="86"/>
      <c r="X81" s="86"/>
      <c r="Y81" s="86"/>
      <c r="Z81" s="86"/>
      <c r="AA81" s="91"/>
      <c r="AB81" s="92"/>
      <c r="AC81" s="92"/>
      <c r="AD81" s="93">
        <f t="shared" ref="AD81" si="936">SUM(O80/18)*AD80</f>
        <v>0</v>
      </c>
      <c r="AE81" s="94">
        <f>(O80/18*AE80)*30%</f>
        <v>0</v>
      </c>
      <c r="AF81" s="94">
        <f>(O80/18*AF80)*50%</f>
        <v>0</v>
      </c>
      <c r="AG81" s="94">
        <f>(O80/18*AG80)*40%</f>
        <v>0</v>
      </c>
      <c r="AH81" s="94">
        <f>(O80/18*AH80)*35%</f>
        <v>0</v>
      </c>
      <c r="AI81" s="94">
        <f>(O80/18*AI80)*30%</f>
        <v>0</v>
      </c>
      <c r="AJ81" s="94"/>
      <c r="AK81" s="100"/>
      <c r="AL81" s="93">
        <f t="shared" ref="AL81" si="937">SUM(17697*20%/18*AL80)</f>
        <v>0</v>
      </c>
      <c r="AM81" s="93"/>
      <c r="AN81" s="190"/>
      <c r="AO81" s="100"/>
      <c r="AP81" s="100"/>
      <c r="AQ81" s="100"/>
      <c r="AR81" s="92"/>
      <c r="AS81" s="92"/>
      <c r="AT81" s="97"/>
      <c r="AU81" s="98"/>
      <c r="AV81" s="98"/>
      <c r="AW81" s="7"/>
      <c r="AX81" s="44">
        <f>AT81+AU81+AV81-AW81</f>
        <v>0</v>
      </c>
      <c r="AY81" s="44"/>
      <c r="AZ81" s="44"/>
      <c r="BA81" s="44"/>
      <c r="BB81" s="44"/>
      <c r="BC81" s="45"/>
      <c r="BD81" s="46"/>
      <c r="BE81" s="46"/>
      <c r="BF81" s="46"/>
      <c r="BG81" s="44"/>
      <c r="BH81" s="44"/>
      <c r="BI81" s="44"/>
      <c r="BJ81" s="47"/>
      <c r="BK81" s="119"/>
      <c r="BL81" s="43"/>
      <c r="BM81" s="117"/>
      <c r="BN81" s="49"/>
      <c r="BO81" s="49"/>
      <c r="BP81" s="49"/>
      <c r="BQ81" s="49"/>
      <c r="BR81" s="110"/>
      <c r="BS81" s="49"/>
      <c r="BT81" s="49"/>
      <c r="BU81" s="49"/>
      <c r="BV81" s="49"/>
      <c r="BW81" s="49"/>
      <c r="BX81" s="49"/>
      <c r="BY81" s="47"/>
      <c r="BZ81" s="48"/>
      <c r="CB81" s="49">
        <f t="shared" ref="CB81" si="938">(AE81*35%)+AE81</f>
        <v>0</v>
      </c>
      <c r="CC81" s="49">
        <f t="shared" ref="CC81" si="939">(CB81-(CB81*10%))*3.5%</f>
        <v>0</v>
      </c>
      <c r="CD81" s="47">
        <f t="shared" ref="CD81" si="940">CB81*2%</f>
        <v>0</v>
      </c>
      <c r="CE81" s="48">
        <f t="shared" ref="CE81" si="941">+((CB81-(CB81*10%))*9.5%)-CC81</f>
        <v>0</v>
      </c>
      <c r="CG81" s="49">
        <f t="shared" ref="CG81" si="942">((AF81+AG81+AH81+AI81)*35%)+(AF81+AG81+AH81+AI81)</f>
        <v>0</v>
      </c>
      <c r="CH81" s="49">
        <f t="shared" ref="CH81" si="943">(CG81-(CG81*10%))*3.5%</f>
        <v>0</v>
      </c>
      <c r="CI81" s="47">
        <f t="shared" ref="CI81" si="944">CG81*2%</f>
        <v>0</v>
      </c>
      <c r="CJ81" s="48">
        <f t="shared" ref="CJ81" si="945">+((CG81-(CG81*10%))*9.5%)-CH81</f>
        <v>0</v>
      </c>
      <c r="CL81" s="49">
        <f t="shared" ref="CL81" si="946">+AJ81</f>
        <v>0</v>
      </c>
      <c r="CM81" s="49">
        <f t="shared" ref="CM81" si="947">(AJ81-(AJ81*10%))*3.5%</f>
        <v>0</v>
      </c>
      <c r="CN81" s="47">
        <f t="shared" ref="CN81" si="948">CL81*2%</f>
        <v>0</v>
      </c>
      <c r="CO81" s="48">
        <f>+((AJ81-(AJ264*10%))*9.5%)-CM81</f>
        <v>0</v>
      </c>
      <c r="CQ81" s="49"/>
      <c r="CR81" s="49"/>
      <c r="CS81" s="47"/>
      <c r="CT81" s="48"/>
      <c r="CV81" s="49"/>
      <c r="CW81" s="49"/>
      <c r="CX81" s="47"/>
      <c r="CY81" s="48"/>
      <c r="DA81" s="49"/>
      <c r="DB81" s="49"/>
      <c r="DC81" s="47"/>
      <c r="DD81" s="48"/>
      <c r="DF81" s="49"/>
      <c r="DG81" s="49"/>
      <c r="DH81" s="47"/>
      <c r="DI81" s="48"/>
      <c r="DK81" s="49"/>
      <c r="DL81" s="49"/>
      <c r="DM81" s="47"/>
      <c r="DN81" s="48"/>
      <c r="DO81" s="50"/>
      <c r="DP81" s="49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E81" s="49"/>
      <c r="EF81" s="49"/>
      <c r="EG81" s="49"/>
      <c r="EH81" s="49"/>
      <c r="EI81" s="49"/>
      <c r="EJ81" s="49"/>
      <c r="EK81" s="49"/>
      <c r="EL81" s="49"/>
      <c r="EM81" s="49"/>
      <c r="EN81" s="49"/>
      <c r="EO81" s="49"/>
      <c r="EP81" s="49"/>
      <c r="EQ81" s="49"/>
      <c r="ER81" s="49"/>
      <c r="EU81" s="179"/>
      <c r="EV81" s="307"/>
      <c r="EW81" s="305"/>
      <c r="EX81" s="183"/>
      <c r="EY81" s="301"/>
      <c r="EZ81" s="303"/>
      <c r="FA81" s="184"/>
      <c r="FB81" s="184"/>
    </row>
    <row r="82" spans="1:158" s="37" customFormat="1" ht="16.5" thickBot="1" x14ac:dyDescent="0.3">
      <c r="A82" s="269">
        <v>32</v>
      </c>
      <c r="B82" s="225" t="s">
        <v>217</v>
      </c>
      <c r="C82" s="283" t="s">
        <v>218</v>
      </c>
      <c r="D82" s="225" t="s">
        <v>124</v>
      </c>
      <c r="E82" s="285" t="s">
        <v>25</v>
      </c>
      <c r="F82" s="225" t="s">
        <v>219</v>
      </c>
      <c r="G82" s="225" t="s">
        <v>220</v>
      </c>
      <c r="H82" s="285" t="s">
        <v>430</v>
      </c>
      <c r="I82" s="285" t="s">
        <v>318</v>
      </c>
      <c r="J82" s="73"/>
      <c r="K82" s="73"/>
      <c r="L82" s="74"/>
      <c r="M82" s="73" t="s">
        <v>79</v>
      </c>
      <c r="N82" s="75">
        <v>4.79</v>
      </c>
      <c r="O82" s="76"/>
      <c r="P82" s="73"/>
      <c r="Q82" s="73"/>
      <c r="R82" s="73">
        <v>12</v>
      </c>
      <c r="S82" s="73">
        <v>12</v>
      </c>
      <c r="T82" s="73"/>
      <c r="U82" s="73"/>
      <c r="V82" s="73"/>
      <c r="W82" s="73"/>
      <c r="X82" s="73"/>
      <c r="Y82" s="73"/>
      <c r="Z82" s="76"/>
      <c r="AA82" s="78"/>
      <c r="AB82" s="79"/>
      <c r="AC82" s="79"/>
      <c r="AD82" s="80"/>
      <c r="AE82" s="81">
        <v>24</v>
      </c>
      <c r="AF82" s="81"/>
      <c r="AG82" s="81"/>
      <c r="AH82" s="81">
        <v>24</v>
      </c>
      <c r="AI82" s="81"/>
      <c r="AJ82" s="81"/>
      <c r="AK82" s="188"/>
      <c r="AL82" s="83"/>
      <c r="AM82" s="83"/>
      <c r="AN82" s="189"/>
      <c r="AO82" s="73"/>
      <c r="AP82" s="73"/>
      <c r="AQ82" s="73"/>
      <c r="AR82" s="79"/>
      <c r="AS82" s="79"/>
      <c r="AT82" s="79"/>
      <c r="AU82" s="84"/>
      <c r="AV82" s="84"/>
      <c r="AW82" s="111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5"/>
      <c r="BK82" s="35"/>
      <c r="BL82" s="118"/>
      <c r="BM82" s="116"/>
      <c r="BN82" s="181"/>
      <c r="BO82" s="39"/>
      <c r="BP82" s="39"/>
      <c r="BQ82" s="39"/>
      <c r="BR82" s="39"/>
      <c r="BS82" s="181"/>
      <c r="BT82" s="181"/>
      <c r="BU82" s="39"/>
      <c r="BV82" s="39"/>
      <c r="BW82" s="38"/>
      <c r="BX82" s="38"/>
      <c r="BY82" s="35"/>
      <c r="BZ82" s="36"/>
      <c r="CB82" s="38"/>
      <c r="CC82" s="38"/>
      <c r="CD82" s="35"/>
      <c r="CE82" s="36"/>
      <c r="CG82" s="38"/>
      <c r="CH82" s="38"/>
      <c r="CI82" s="35"/>
      <c r="CJ82" s="36"/>
      <c r="CL82" s="38"/>
      <c r="CM82" s="38"/>
      <c r="CN82" s="35"/>
      <c r="CO82" s="36"/>
      <c r="CQ82" s="38"/>
      <c r="CR82" s="38"/>
      <c r="CS82" s="35"/>
      <c r="CT82" s="36"/>
      <c r="CV82" s="38"/>
      <c r="CW82" s="38"/>
      <c r="CX82" s="35"/>
      <c r="CY82" s="36"/>
      <c r="DA82" s="38"/>
      <c r="DB82" s="38"/>
      <c r="DC82" s="35"/>
      <c r="DD82" s="36"/>
      <c r="DF82" s="38"/>
      <c r="DG82" s="38"/>
      <c r="DH82" s="35"/>
      <c r="DI82" s="36"/>
      <c r="DK82" s="38"/>
      <c r="DL82" s="38"/>
      <c r="DM82" s="35"/>
      <c r="DN82" s="36"/>
      <c r="DO82" s="40"/>
      <c r="DP82" s="38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5"/>
      <c r="EC82" s="36"/>
      <c r="EE82" s="38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5"/>
      <c r="ER82" s="36"/>
      <c r="EU82" s="51"/>
      <c r="EV82" s="306"/>
      <c r="EW82" s="304"/>
      <c r="EX82" s="182"/>
      <c r="EY82" s="300"/>
      <c r="EZ82" s="302"/>
      <c r="FA82" s="41"/>
      <c r="FB82" s="41"/>
    </row>
    <row r="83" spans="1:158" s="37" customFormat="1" ht="31.5" customHeight="1" thickBot="1" x14ac:dyDescent="0.3">
      <c r="A83" s="270"/>
      <c r="B83" s="226"/>
      <c r="C83" s="284"/>
      <c r="D83" s="226"/>
      <c r="E83" s="286"/>
      <c r="F83" s="226"/>
      <c r="G83" s="226"/>
      <c r="H83" s="286"/>
      <c r="I83" s="286"/>
      <c r="J83" s="85"/>
      <c r="K83" s="85"/>
      <c r="L83" s="85"/>
      <c r="M83" s="85"/>
      <c r="N83" s="85"/>
      <c r="O83" s="87"/>
      <c r="P83" s="87">
        <f t="shared" ref="P83" si="949">O82/24*P82</f>
        <v>0</v>
      </c>
      <c r="Q83" s="87">
        <f t="shared" ref="Q83" si="950">O82/18*Q82</f>
        <v>0</v>
      </c>
      <c r="R83" s="87">
        <f t="shared" ref="R83" si="951">SUM(O82/18)*R82</f>
        <v>0</v>
      </c>
      <c r="S83" s="87">
        <f t="shared" ref="S83" si="952">SUM(O82/18)*S82</f>
        <v>0</v>
      </c>
      <c r="T83" s="88">
        <f t="shared" ref="T83" si="953">SUM(O82/18)*T82</f>
        <v>0</v>
      </c>
      <c r="U83" s="89">
        <f t="shared" ref="U83" si="954">SUM(17697*20%/18*U82)</f>
        <v>0</v>
      </c>
      <c r="V83" s="86"/>
      <c r="W83" s="85"/>
      <c r="X83" s="86"/>
      <c r="Y83" s="86">
        <f>SUM(17697*40%)/18*Y82</f>
        <v>0</v>
      </c>
      <c r="Z83" s="86">
        <f t="shared" ref="Z83" si="955">SUM(K82*17697*Z82)</f>
        <v>0</v>
      </c>
      <c r="AA83" s="91">
        <f t="shared" ref="AA83" si="956">((P83+Q83+R83+S83+T83)/27*18)*AA82</f>
        <v>0</v>
      </c>
      <c r="AB83" s="92">
        <f t="shared" ref="AB83" si="957">(P83+Q83+R83+S83+T83+Z83+AA83+AD83+AE83+AF83+AG83+AH83+AI83+AK83)*25%</f>
        <v>0</v>
      </c>
      <c r="AC83" s="92">
        <f t="shared" ref="AC83" si="958">+(P83+Q83+R83+S83+T83+Z83+AA83+AD83+AE83+AF83+AG83+AH83+AI83+AK83)*10%</f>
        <v>0</v>
      </c>
      <c r="AD83" s="93">
        <f t="shared" ref="AD83" si="959">SUM(O82/18)*AD82</f>
        <v>0</v>
      </c>
      <c r="AE83" s="94">
        <f>(O82/18*AE82)*30%</f>
        <v>0</v>
      </c>
      <c r="AF83" s="94">
        <f>(O82/18*AF82)*50%</f>
        <v>0</v>
      </c>
      <c r="AG83" s="94">
        <f>(O82/18*AG82)*40%</f>
        <v>0</v>
      </c>
      <c r="AH83" s="94">
        <f>(O82/18*AH82)*35%</f>
        <v>0</v>
      </c>
      <c r="AI83" s="94">
        <f>(O82/18*AI82)*30%</f>
        <v>0</v>
      </c>
      <c r="AJ83" s="94"/>
      <c r="AK83" s="100"/>
      <c r="AL83" s="93">
        <f t="shared" ref="AL83" si="960">SUM(17697*20%/18*AL82)</f>
        <v>0</v>
      </c>
      <c r="AM83" s="93"/>
      <c r="AN83" s="190">
        <f t="shared" ref="AN83" si="961">+(P83+Q83+R83+S83+AA83+AD83+AE83+AF83+AG83+AH83+AI83+AK83+T83+Z83)*1.25-(P83+Q83+R83+S83+AA83+AD83+AE83+AF83+AG83+AH83+AI83+AK83+T83+Z83)</f>
        <v>0</v>
      </c>
      <c r="AO83" s="100"/>
      <c r="AP83" s="100"/>
      <c r="AQ83" s="100"/>
      <c r="AR83" s="92">
        <f>(AN83+AP83)*25%</f>
        <v>0</v>
      </c>
      <c r="AS83" s="92">
        <f>(AN83+AP83)*10%</f>
        <v>0</v>
      </c>
      <c r="AT83" s="97"/>
      <c r="AU83" s="98">
        <f t="shared" ref="AU83" si="962">+(P83+Q83+R83+S83+T83+AD83+Z83)+((P83+Q83+R83+S83+T83+AD83+Z83)*25%)</f>
        <v>0</v>
      </c>
      <c r="AV83" s="98">
        <f t="shared" ref="AV83" si="963">(AU83*1.25)-AU83</f>
        <v>0</v>
      </c>
      <c r="AW83" s="7"/>
      <c r="AX83" s="44">
        <f>AT83+AU83+AV83-AW83</f>
        <v>0</v>
      </c>
      <c r="AY83" s="44"/>
      <c r="AZ83" s="44"/>
      <c r="BA83" s="44"/>
      <c r="BB83" s="44"/>
      <c r="BC83" s="45"/>
      <c r="BD83" s="46"/>
      <c r="BE83" s="46"/>
      <c r="BF83" s="46"/>
      <c r="BG83" s="44"/>
      <c r="BH83" s="44"/>
      <c r="BI83" s="44"/>
      <c r="BJ83" s="47"/>
      <c r="BK83" s="119"/>
      <c r="BL83" s="43"/>
      <c r="BM83" s="117"/>
      <c r="BN83" s="49"/>
      <c r="BO83" s="49"/>
      <c r="BP83" s="49"/>
      <c r="BQ83" s="49"/>
      <c r="BR83" s="110"/>
      <c r="BS83" s="49"/>
      <c r="BT83" s="49"/>
      <c r="BU83" s="49"/>
      <c r="BV83" s="49"/>
      <c r="BW83" s="49"/>
      <c r="BX83" s="49"/>
      <c r="BY83" s="47"/>
      <c r="BZ83" s="48"/>
      <c r="CB83" s="49">
        <f t="shared" ref="CB83" si="964">(AE83*35%)+AE83</f>
        <v>0</v>
      </c>
      <c r="CC83" s="49">
        <f t="shared" ref="CC83" si="965">(CB83-(CB83*10%))*3.5%</f>
        <v>0</v>
      </c>
      <c r="CD83" s="47">
        <f t="shared" ref="CD83" si="966">CB83*2%</f>
        <v>0</v>
      </c>
      <c r="CE83" s="48">
        <f t="shared" ref="CE83" si="967">+((CB83-(CB83*10%))*9.5%)-CC83</f>
        <v>0</v>
      </c>
      <c r="CG83" s="49">
        <f t="shared" ref="CG83" si="968">((AF83+AG83+AH83+AI83)*35%)+(AF83+AG83+AH83+AI83)</f>
        <v>0</v>
      </c>
      <c r="CH83" s="49">
        <f t="shared" ref="CH83" si="969">(CG83-(CG83*10%))*3.5%</f>
        <v>0</v>
      </c>
      <c r="CI83" s="47">
        <f t="shared" ref="CI83" si="970">CG83*2%</f>
        <v>0</v>
      </c>
      <c r="CJ83" s="48">
        <f t="shared" ref="CJ83" si="971">+((CG83-(CG83*10%))*9.5%)-CH83</f>
        <v>0</v>
      </c>
      <c r="CL83" s="49">
        <f t="shared" ref="CL83" si="972">+AJ83</f>
        <v>0</v>
      </c>
      <c r="CM83" s="49">
        <f t="shared" ref="CM83" si="973">(AJ83-(AJ83*10%))*3.5%</f>
        <v>0</v>
      </c>
      <c r="CN83" s="47">
        <f t="shared" ref="CN83" si="974">CL83*2%</f>
        <v>0</v>
      </c>
      <c r="CO83" s="48">
        <f>+((AJ83-(AJ266*10%))*9.5%)-CM83</f>
        <v>0</v>
      </c>
      <c r="CQ83" s="49"/>
      <c r="CR83" s="49"/>
      <c r="CS83" s="47"/>
      <c r="CT83" s="48"/>
      <c r="CV83" s="49"/>
      <c r="CW83" s="49"/>
      <c r="CX83" s="47"/>
      <c r="CY83" s="48"/>
      <c r="DA83" s="49"/>
      <c r="DB83" s="49"/>
      <c r="DC83" s="47"/>
      <c r="DD83" s="48"/>
      <c r="DF83" s="49"/>
      <c r="DG83" s="49"/>
      <c r="DH83" s="47"/>
      <c r="DI83" s="48"/>
      <c r="DK83" s="49"/>
      <c r="DL83" s="49"/>
      <c r="DM83" s="47"/>
      <c r="DN83" s="48"/>
      <c r="DO83" s="50"/>
      <c r="DP83" s="49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E83" s="49"/>
      <c r="EF83" s="49"/>
      <c r="EG83" s="49"/>
      <c r="EH83" s="49"/>
      <c r="EI83" s="49"/>
      <c r="EJ83" s="49"/>
      <c r="EK83" s="49"/>
      <c r="EL83" s="49"/>
      <c r="EM83" s="49"/>
      <c r="EN83" s="49"/>
      <c r="EO83" s="49"/>
      <c r="EP83" s="49"/>
      <c r="EQ83" s="49"/>
      <c r="ER83" s="49"/>
      <c r="EU83" s="179"/>
      <c r="EV83" s="307"/>
      <c r="EW83" s="305"/>
      <c r="EX83" s="183"/>
      <c r="EY83" s="301"/>
      <c r="EZ83" s="303"/>
      <c r="FA83" s="184"/>
      <c r="FB83" s="184"/>
    </row>
    <row r="84" spans="1:158" s="37" customFormat="1" ht="16.5" thickBot="1" x14ac:dyDescent="0.3">
      <c r="A84" s="269">
        <v>33</v>
      </c>
      <c r="B84" s="225" t="s">
        <v>221</v>
      </c>
      <c r="C84" s="283" t="s">
        <v>222</v>
      </c>
      <c r="D84" s="225" t="s">
        <v>223</v>
      </c>
      <c r="E84" s="285" t="s">
        <v>25</v>
      </c>
      <c r="F84" s="225" t="s">
        <v>224</v>
      </c>
      <c r="G84" s="225" t="s">
        <v>225</v>
      </c>
      <c r="H84" s="285" t="s">
        <v>415</v>
      </c>
      <c r="I84" s="225" t="s">
        <v>226</v>
      </c>
      <c r="J84" s="73"/>
      <c r="K84" s="73"/>
      <c r="L84" s="74"/>
      <c r="M84" s="73" t="s">
        <v>24</v>
      </c>
      <c r="N84" s="75">
        <v>5.01</v>
      </c>
      <c r="O84" s="76"/>
      <c r="P84" s="73"/>
      <c r="Q84" s="73">
        <v>1</v>
      </c>
      <c r="R84" s="73"/>
      <c r="S84" s="73">
        <v>19</v>
      </c>
      <c r="T84" s="73">
        <v>6</v>
      </c>
      <c r="U84" s="73">
        <v>18</v>
      </c>
      <c r="V84" s="73" t="s">
        <v>431</v>
      </c>
      <c r="W84" s="73" t="s">
        <v>432</v>
      </c>
      <c r="X84" s="73"/>
      <c r="Y84" s="73"/>
      <c r="Z84" s="76"/>
      <c r="AA84" s="78"/>
      <c r="AB84" s="79"/>
      <c r="AC84" s="79"/>
      <c r="AD84" s="80"/>
      <c r="AE84" s="81">
        <v>26</v>
      </c>
      <c r="AF84" s="81"/>
      <c r="AG84" s="81">
        <v>26</v>
      </c>
      <c r="AH84" s="81"/>
      <c r="AI84" s="81"/>
      <c r="AJ84" s="81"/>
      <c r="AK84" s="188"/>
      <c r="AL84" s="83">
        <v>18</v>
      </c>
      <c r="AM84" s="83" t="s">
        <v>431</v>
      </c>
      <c r="AN84" s="189"/>
      <c r="AO84" s="73"/>
      <c r="AP84" s="73"/>
      <c r="AQ84" s="73"/>
      <c r="AR84" s="79"/>
      <c r="AS84" s="79"/>
      <c r="AT84" s="79"/>
      <c r="AU84" s="84"/>
      <c r="AV84" s="84"/>
      <c r="AW84" s="111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5"/>
      <c r="BK84" s="35"/>
      <c r="BL84" s="118"/>
      <c r="BM84" s="116"/>
      <c r="BN84" s="181"/>
      <c r="BO84" s="39"/>
      <c r="BP84" s="39"/>
      <c r="BQ84" s="39"/>
      <c r="BR84" s="39"/>
      <c r="BS84" s="181"/>
      <c r="BT84" s="181"/>
      <c r="BU84" s="39"/>
      <c r="BV84" s="39"/>
      <c r="BW84" s="38"/>
      <c r="BX84" s="38"/>
      <c r="BY84" s="35"/>
      <c r="BZ84" s="36"/>
      <c r="CB84" s="38"/>
      <c r="CC84" s="38"/>
      <c r="CD84" s="35"/>
      <c r="CE84" s="36"/>
      <c r="CG84" s="38"/>
      <c r="CH84" s="38"/>
      <c r="CI84" s="35"/>
      <c r="CJ84" s="36"/>
      <c r="CL84" s="38"/>
      <c r="CM84" s="38"/>
      <c r="CN84" s="35"/>
      <c r="CO84" s="36"/>
      <c r="CQ84" s="38"/>
      <c r="CR84" s="38"/>
      <c r="CS84" s="35"/>
      <c r="CT84" s="36"/>
      <c r="CV84" s="38"/>
      <c r="CW84" s="38"/>
      <c r="CX84" s="35"/>
      <c r="CY84" s="36"/>
      <c r="DA84" s="38"/>
      <c r="DB84" s="38"/>
      <c r="DC84" s="35"/>
      <c r="DD84" s="36"/>
      <c r="DF84" s="38"/>
      <c r="DG84" s="38"/>
      <c r="DH84" s="35"/>
      <c r="DI84" s="36"/>
      <c r="DK84" s="38"/>
      <c r="DL84" s="38"/>
      <c r="DM84" s="35"/>
      <c r="DN84" s="36"/>
      <c r="DO84" s="40"/>
      <c r="DP84" s="38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5"/>
      <c r="EC84" s="36"/>
      <c r="EE84" s="38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5"/>
      <c r="ER84" s="36"/>
      <c r="EU84" s="51"/>
      <c r="EV84" s="306"/>
      <c r="EW84" s="304"/>
      <c r="EX84" s="182"/>
      <c r="EY84" s="300"/>
      <c r="EZ84" s="302"/>
      <c r="FA84" s="41"/>
      <c r="FB84" s="41"/>
    </row>
    <row r="85" spans="1:158" s="37" customFormat="1" ht="30" customHeight="1" thickBot="1" x14ac:dyDescent="0.3">
      <c r="A85" s="270"/>
      <c r="B85" s="226"/>
      <c r="C85" s="284"/>
      <c r="D85" s="226"/>
      <c r="E85" s="286"/>
      <c r="F85" s="226"/>
      <c r="G85" s="226"/>
      <c r="H85" s="286"/>
      <c r="I85" s="226"/>
      <c r="J85" s="85"/>
      <c r="K85" s="85"/>
      <c r="L85" s="85"/>
      <c r="M85" s="85"/>
      <c r="N85" s="85"/>
      <c r="O85" s="87"/>
      <c r="P85" s="87">
        <f t="shared" ref="P85" si="975">O84/24*P84</f>
        <v>0</v>
      </c>
      <c r="Q85" s="87">
        <f t="shared" ref="Q85" si="976">O84/18*Q84</f>
        <v>0</v>
      </c>
      <c r="R85" s="87">
        <f t="shared" ref="R85" si="977">SUM(O84/18)*R84</f>
        <v>0</v>
      </c>
      <c r="S85" s="87">
        <f t="shared" ref="S85" si="978">SUM(O84/18)*S84</f>
        <v>0</v>
      </c>
      <c r="T85" s="88">
        <f t="shared" ref="T85" si="979">SUM(O84/18)*T84</f>
        <v>0</v>
      </c>
      <c r="U85" s="89"/>
      <c r="V85" s="90"/>
      <c r="W85" s="86">
        <f>SUM(17697*20%)</f>
        <v>3539.4</v>
      </c>
      <c r="X85" s="86"/>
      <c r="Y85" s="86">
        <f>SUM(17697*40%)/18*Y84</f>
        <v>0</v>
      </c>
      <c r="Z85" s="86">
        <f t="shared" ref="Z85" si="980">SUM(K84*17697*Z84)</f>
        <v>0</v>
      </c>
      <c r="AA85" s="91">
        <f t="shared" ref="AA85" si="981">((P85+Q85+R85+S85+T85)/27*18)*AA84</f>
        <v>0</v>
      </c>
      <c r="AB85" s="92">
        <f t="shared" ref="AB85" si="982">(P85+Q85+R85+S85+T85+Z85+AA85+AD85+AE85+AF85+AG85+AH85+AI85+AK85)*25%</f>
        <v>0</v>
      </c>
      <c r="AC85" s="92">
        <f t="shared" ref="AC85" si="983">+(P85+Q85+R85+S85+T85+Z85+AA85+AD85+AE85+AF85+AG85+AH85+AI85+AK85)*10%</f>
        <v>0</v>
      </c>
      <c r="AD85" s="93">
        <f t="shared" ref="AD85" si="984">SUM(O84/18)*AD84</f>
        <v>0</v>
      </c>
      <c r="AE85" s="94">
        <f>(O84/18*AE84)*30%</f>
        <v>0</v>
      </c>
      <c r="AF85" s="94">
        <f>(O84/18*AF84)*50%</f>
        <v>0</v>
      </c>
      <c r="AG85" s="94">
        <f>(O84/18*AG84)*40%</f>
        <v>0</v>
      </c>
      <c r="AH85" s="94">
        <f>(O84/18*AH84)*35%</f>
        <v>0</v>
      </c>
      <c r="AI85" s="94">
        <f>(O84/18*AI84)*30%</f>
        <v>0</v>
      </c>
      <c r="AJ85" s="95"/>
      <c r="AK85" s="100"/>
      <c r="AL85" s="93"/>
      <c r="AM85" s="93">
        <f>SUM(17697*30%)</f>
        <v>5309.0999999999995</v>
      </c>
      <c r="AN85" s="190">
        <f t="shared" ref="AN85" si="985">+(P85+Q85+R85+S85+AA85+AD85+AE85+AF85+AG85+AH85+AI85+AK85+T85+Z85)*1.25-(P85+Q85+R85+S85+AA85+AD85+AE85+AF85+AG85+AH85+AI85+AK85+T85+Z85)</f>
        <v>0</v>
      </c>
      <c r="AO85" s="100"/>
      <c r="AP85" s="100"/>
      <c r="AQ85" s="100"/>
      <c r="AR85" s="92">
        <f>(AN85+AP85)*25%</f>
        <v>0</v>
      </c>
      <c r="AS85" s="92">
        <f>(AN85+AP85)*10%</f>
        <v>0</v>
      </c>
      <c r="AT85" s="97"/>
      <c r="AU85" s="98">
        <f t="shared" ref="AU85" si="986">+(P85+Q85+R85+S85+T85+AD85+Z85)+((P85+Q85+R85+S85+T85+AD85+Z85)*25%)</f>
        <v>0</v>
      </c>
      <c r="AV85" s="98">
        <f t="shared" ref="AV85" si="987">(AU85*1.25)-AU85</f>
        <v>0</v>
      </c>
      <c r="AW85" s="7"/>
      <c r="AX85" s="44">
        <f>AT85+AU85+AV85-AW85</f>
        <v>0</v>
      </c>
      <c r="AY85" s="44"/>
      <c r="AZ85" s="44"/>
      <c r="BA85" s="44"/>
      <c r="BB85" s="44"/>
      <c r="BC85" s="45"/>
      <c r="BD85" s="46"/>
      <c r="BE85" s="46"/>
      <c r="BF85" s="46"/>
      <c r="BG85" s="44"/>
      <c r="BH85" s="44"/>
      <c r="BI85" s="44"/>
      <c r="BJ85" s="47"/>
      <c r="BK85" s="119"/>
      <c r="BL85" s="43"/>
      <c r="BM85" s="117"/>
      <c r="BN85" s="49"/>
      <c r="BO85" s="49"/>
      <c r="BP85" s="49"/>
      <c r="BQ85" s="49"/>
      <c r="BR85" s="110"/>
      <c r="BS85" s="49"/>
      <c r="BT85" s="49"/>
      <c r="BU85" s="49"/>
      <c r="BV85" s="49"/>
      <c r="BW85" s="49"/>
      <c r="BX85" s="49"/>
      <c r="BY85" s="47"/>
      <c r="BZ85" s="48"/>
      <c r="CB85" s="49">
        <f t="shared" ref="CB85" si="988">(AE85*35%)+AE85</f>
        <v>0</v>
      </c>
      <c r="CC85" s="49">
        <f t="shared" ref="CC85" si="989">(CB85-(CB85*10%))*3.5%</f>
        <v>0</v>
      </c>
      <c r="CD85" s="47">
        <f t="shared" ref="CD85" si="990">CB85*2%</f>
        <v>0</v>
      </c>
      <c r="CE85" s="48">
        <f t="shared" ref="CE85" si="991">+((CB85-(CB85*10%))*9.5%)-CC85</f>
        <v>0</v>
      </c>
      <c r="CG85" s="49">
        <f t="shared" ref="CG85" si="992">((AF85+AG85+AH85+AI85)*35%)+(AF85+AG85+AH85+AI85)</f>
        <v>0</v>
      </c>
      <c r="CH85" s="49">
        <f t="shared" ref="CH85" si="993">(CG85-(CG85*10%))*3.5%</f>
        <v>0</v>
      </c>
      <c r="CI85" s="47">
        <f t="shared" ref="CI85" si="994">CG85*2%</f>
        <v>0</v>
      </c>
      <c r="CJ85" s="48">
        <f t="shared" ref="CJ85" si="995">+((CG85-(CG85*10%))*9.5%)-CH85</f>
        <v>0</v>
      </c>
      <c r="CL85" s="49">
        <f t="shared" ref="CL85" si="996">+AJ85</f>
        <v>0</v>
      </c>
      <c r="CM85" s="49">
        <f t="shared" ref="CM85" si="997">(AJ85-(AJ85*10%))*3.5%</f>
        <v>0</v>
      </c>
      <c r="CN85" s="47">
        <f t="shared" ref="CN85" si="998">CL85*2%</f>
        <v>0</v>
      </c>
      <c r="CO85" s="48">
        <f>+((AJ85-(AJ268*10%))*9.5%)-CM85</f>
        <v>0</v>
      </c>
      <c r="CQ85" s="49"/>
      <c r="CR85" s="49"/>
      <c r="CS85" s="47"/>
      <c r="CT85" s="48"/>
      <c r="CV85" s="49"/>
      <c r="CW85" s="49"/>
      <c r="CX85" s="47"/>
      <c r="CY85" s="48"/>
      <c r="DA85" s="49"/>
      <c r="DB85" s="49"/>
      <c r="DC85" s="47"/>
      <c r="DD85" s="48"/>
      <c r="DF85" s="49"/>
      <c r="DG85" s="49"/>
      <c r="DH85" s="47"/>
      <c r="DI85" s="48"/>
      <c r="DK85" s="49"/>
      <c r="DL85" s="49"/>
      <c r="DM85" s="47"/>
      <c r="DN85" s="48"/>
      <c r="DO85" s="50"/>
      <c r="DP85" s="49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E85" s="49"/>
      <c r="EF85" s="49"/>
      <c r="EG85" s="49"/>
      <c r="EH85" s="49"/>
      <c r="EI85" s="49"/>
      <c r="EJ85" s="49"/>
      <c r="EK85" s="49"/>
      <c r="EL85" s="49"/>
      <c r="EM85" s="49"/>
      <c r="EN85" s="49"/>
      <c r="EO85" s="49"/>
      <c r="EP85" s="49"/>
      <c r="EQ85" s="49"/>
      <c r="ER85" s="49"/>
      <c r="EU85" s="179"/>
      <c r="EV85" s="307"/>
      <c r="EW85" s="305"/>
      <c r="EX85" s="183"/>
      <c r="EY85" s="301"/>
      <c r="EZ85" s="303"/>
      <c r="FA85" s="184"/>
      <c r="FB85" s="184"/>
    </row>
    <row r="86" spans="1:158" s="37" customFormat="1" ht="16.5" thickBot="1" x14ac:dyDescent="0.3">
      <c r="A86" s="269">
        <v>34</v>
      </c>
      <c r="B86" s="225" t="s">
        <v>227</v>
      </c>
      <c r="C86" s="283" t="s">
        <v>228</v>
      </c>
      <c r="D86" s="225" t="s">
        <v>229</v>
      </c>
      <c r="E86" s="285" t="s">
        <v>25</v>
      </c>
      <c r="F86" s="225" t="s">
        <v>230</v>
      </c>
      <c r="G86" s="225" t="s">
        <v>231</v>
      </c>
      <c r="H86" s="285" t="s">
        <v>428</v>
      </c>
      <c r="I86" s="225" t="s">
        <v>197</v>
      </c>
      <c r="J86" s="73"/>
      <c r="K86" s="73"/>
      <c r="L86" s="74"/>
      <c r="M86" s="73" t="s">
        <v>93</v>
      </c>
      <c r="N86" s="75">
        <v>4.99</v>
      </c>
      <c r="O86" s="76"/>
      <c r="P86" s="73"/>
      <c r="Q86" s="73"/>
      <c r="R86" s="73"/>
      <c r="S86" s="73">
        <v>15</v>
      </c>
      <c r="T86" s="73">
        <v>7</v>
      </c>
      <c r="U86" s="73">
        <v>21</v>
      </c>
      <c r="V86" s="73"/>
      <c r="W86" s="73"/>
      <c r="X86" s="73"/>
      <c r="Y86" s="73"/>
      <c r="Z86" s="76"/>
      <c r="AA86" s="78"/>
      <c r="AB86" s="79"/>
      <c r="AC86" s="79"/>
      <c r="AD86" s="80"/>
      <c r="AE86" s="81">
        <v>22</v>
      </c>
      <c r="AF86" s="81"/>
      <c r="AG86" s="81"/>
      <c r="AH86" s="81"/>
      <c r="AI86" s="81">
        <v>22</v>
      </c>
      <c r="AJ86" s="81"/>
      <c r="AK86" s="188"/>
      <c r="AL86" s="83">
        <v>21</v>
      </c>
      <c r="AM86" s="83"/>
      <c r="AN86" s="189"/>
      <c r="AO86" s="73"/>
      <c r="AP86" s="73"/>
      <c r="AQ86" s="73"/>
      <c r="AR86" s="79"/>
      <c r="AS86" s="79"/>
      <c r="AT86" s="79"/>
      <c r="AU86" s="84"/>
      <c r="AV86" s="84"/>
      <c r="AW86" s="111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5"/>
      <c r="BK86" s="35"/>
      <c r="BL86" s="118"/>
      <c r="BM86" s="116"/>
      <c r="BN86" s="181"/>
      <c r="BO86" s="39"/>
      <c r="BP86" s="39"/>
      <c r="BQ86" s="39"/>
      <c r="BR86" s="39"/>
      <c r="BS86" s="181"/>
      <c r="BT86" s="181"/>
      <c r="BU86" s="39"/>
      <c r="BV86" s="39"/>
      <c r="BW86" s="38"/>
      <c r="BX86" s="38"/>
      <c r="BY86" s="35"/>
      <c r="BZ86" s="36"/>
      <c r="CB86" s="38"/>
      <c r="CC86" s="38"/>
      <c r="CD86" s="35"/>
      <c r="CE86" s="36"/>
      <c r="CG86" s="38"/>
      <c r="CH86" s="38"/>
      <c r="CI86" s="35"/>
      <c r="CJ86" s="36"/>
      <c r="CL86" s="38"/>
      <c r="CM86" s="38"/>
      <c r="CN86" s="35"/>
      <c r="CO86" s="36"/>
      <c r="CQ86" s="38"/>
      <c r="CR86" s="38"/>
      <c r="CS86" s="35"/>
      <c r="CT86" s="36"/>
      <c r="CV86" s="38"/>
      <c r="CW86" s="38"/>
      <c r="CX86" s="35"/>
      <c r="CY86" s="36"/>
      <c r="DA86" s="38"/>
      <c r="DB86" s="38"/>
      <c r="DC86" s="35"/>
      <c r="DD86" s="36"/>
      <c r="DF86" s="38"/>
      <c r="DG86" s="38"/>
      <c r="DH86" s="35"/>
      <c r="DI86" s="36"/>
      <c r="DK86" s="38"/>
      <c r="DL86" s="38"/>
      <c r="DM86" s="35"/>
      <c r="DN86" s="36"/>
      <c r="DO86" s="40"/>
      <c r="DP86" s="38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5"/>
      <c r="EC86" s="36"/>
      <c r="EE86" s="38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5"/>
      <c r="ER86" s="36"/>
      <c r="EU86" s="51"/>
      <c r="EV86" s="306"/>
      <c r="EW86" s="304"/>
      <c r="EX86" s="182"/>
      <c r="EY86" s="300"/>
      <c r="EZ86" s="302"/>
      <c r="FA86" s="41"/>
      <c r="FB86" s="41"/>
    </row>
    <row r="87" spans="1:158" s="37" customFormat="1" ht="22.5" customHeight="1" thickBot="1" x14ac:dyDescent="0.3">
      <c r="A87" s="270"/>
      <c r="B87" s="226"/>
      <c r="C87" s="284"/>
      <c r="D87" s="226"/>
      <c r="E87" s="286"/>
      <c r="F87" s="226"/>
      <c r="G87" s="226"/>
      <c r="H87" s="286"/>
      <c r="I87" s="226"/>
      <c r="J87" s="85"/>
      <c r="K87" s="85"/>
      <c r="L87" s="85"/>
      <c r="M87" s="85"/>
      <c r="N87" s="85"/>
      <c r="O87" s="87"/>
      <c r="P87" s="87">
        <f t="shared" ref="P87" si="999">O86/24*P86</f>
        <v>0</v>
      </c>
      <c r="Q87" s="87">
        <f t="shared" ref="Q87" si="1000">O86/18*Q86</f>
        <v>0</v>
      </c>
      <c r="R87" s="87">
        <f t="shared" ref="R87" si="1001">SUM(O86/18)*R86</f>
        <v>0</v>
      </c>
      <c r="S87" s="87">
        <f t="shared" ref="S87" si="1002">SUM(O86/18)*S86</f>
        <v>0</v>
      </c>
      <c r="T87" s="88">
        <f t="shared" ref="T87" si="1003">SUM(O86/18)*T86</f>
        <v>0</v>
      </c>
      <c r="U87" s="89"/>
      <c r="V87" s="90"/>
      <c r="W87" s="85"/>
      <c r="X87" s="86"/>
      <c r="Y87" s="86"/>
      <c r="Z87" s="86">
        <f t="shared" ref="Z87" si="1004">SUM(K86*17697*Z86)</f>
        <v>0</v>
      </c>
      <c r="AA87" s="91">
        <f t="shared" ref="AA87" si="1005">((P87+Q87+R87+S87+T87)/27*18)*AA86</f>
        <v>0</v>
      </c>
      <c r="AB87" s="92">
        <f t="shared" ref="AB87" si="1006">(P87+Q87+R87+S87+T87+Z87+AA87+AD87+AE87+AF87+AG87+AH87+AI87+AK87)*25%</f>
        <v>0</v>
      </c>
      <c r="AC87" s="92">
        <f t="shared" ref="AC87" si="1007">+(P87+Q87+R87+S87+T87+Z87+AA87+AD87+AE87+AF87+AG87+AH87+AI87+AK87)*10%</f>
        <v>0</v>
      </c>
      <c r="AD87" s="93">
        <f t="shared" ref="AD87" si="1008">SUM(O86/18)*AD86</f>
        <v>0</v>
      </c>
      <c r="AE87" s="94">
        <f>(O86/18*AE86)*30%</f>
        <v>0</v>
      </c>
      <c r="AF87" s="94">
        <f>(O86/18*AF86)*50%</f>
        <v>0</v>
      </c>
      <c r="AG87" s="94">
        <f>(O86/18*AG86)*40%</f>
        <v>0</v>
      </c>
      <c r="AH87" s="94">
        <f>(O86/18*AH86)*35%</f>
        <v>0</v>
      </c>
      <c r="AI87" s="94">
        <f>(O86/18*AI86)*30%</f>
        <v>0</v>
      </c>
      <c r="AJ87" s="94"/>
      <c r="AK87" s="100"/>
      <c r="AL87" s="93"/>
      <c r="AM87" s="93"/>
      <c r="AN87" s="190">
        <f t="shared" ref="AN87" si="1009">+(P87+Q87+R87+S87+AA87+AD87+AE87+AF87+AG87+AH87+AI87+AK87+T87+Z87)*1.25-(P87+Q87+R87+S87+AA87+AD87+AE87+AF87+AG87+AH87+AI87+AK87+T87+Z87)</f>
        <v>0</v>
      </c>
      <c r="AO87" s="100"/>
      <c r="AP87" s="100"/>
      <c r="AQ87" s="100"/>
      <c r="AR87" s="92">
        <f>(AN87+AP87)*25%</f>
        <v>0</v>
      </c>
      <c r="AS87" s="92">
        <f>(AN87+AP87)*10%</f>
        <v>0</v>
      </c>
      <c r="AT87" s="97"/>
      <c r="AU87" s="98">
        <f t="shared" ref="AU87" si="1010">+(P87+Q87+R87+S87+T87+AD87+Z87)+((P87+Q87+R87+S87+T87+AD87+Z87)*25%)</f>
        <v>0</v>
      </c>
      <c r="AV87" s="98">
        <f t="shared" ref="AV87" si="1011">(AU87*1.25)-AU87</f>
        <v>0</v>
      </c>
      <c r="AW87" s="7"/>
      <c r="AX87" s="44">
        <f>AT87+AU87+AV87-AW87</f>
        <v>0</v>
      </c>
      <c r="AY87" s="44"/>
      <c r="AZ87" s="44"/>
      <c r="BA87" s="44"/>
      <c r="BB87" s="44"/>
      <c r="BC87" s="45"/>
      <c r="BD87" s="46"/>
      <c r="BE87" s="46"/>
      <c r="BF87" s="46"/>
      <c r="BG87" s="44"/>
      <c r="BH87" s="44"/>
      <c r="BI87" s="44"/>
      <c r="BJ87" s="47"/>
      <c r="BK87" s="119"/>
      <c r="BL87" s="43"/>
      <c r="BM87" s="117"/>
      <c r="BN87" s="49"/>
      <c r="BO87" s="49"/>
      <c r="BP87" s="49"/>
      <c r="BQ87" s="49"/>
      <c r="BR87" s="110"/>
      <c r="BS87" s="49"/>
      <c r="BT87" s="49"/>
      <c r="BU87" s="49"/>
      <c r="BV87" s="49"/>
      <c r="BW87" s="49"/>
      <c r="BX87" s="49"/>
      <c r="BY87" s="47"/>
      <c r="BZ87" s="48"/>
      <c r="CB87" s="49">
        <f t="shared" ref="CB87" si="1012">(AE87*35%)+AE87</f>
        <v>0</v>
      </c>
      <c r="CC87" s="49">
        <f t="shared" ref="CC87" si="1013">(CB87-(CB87*10%))*3.5%</f>
        <v>0</v>
      </c>
      <c r="CD87" s="47">
        <f t="shared" ref="CD87" si="1014">CB87*2%</f>
        <v>0</v>
      </c>
      <c r="CE87" s="48">
        <f t="shared" ref="CE87" si="1015">+((CB87-(CB87*10%))*9.5%)-CC87</f>
        <v>0</v>
      </c>
      <c r="CG87" s="49">
        <f t="shared" ref="CG87" si="1016">((AF87+AG87+AH87+AI87)*35%)+(AF87+AG87+AH87+AI87)</f>
        <v>0</v>
      </c>
      <c r="CH87" s="49">
        <f t="shared" ref="CH87" si="1017">(CG87-(CG87*10%))*3.5%</f>
        <v>0</v>
      </c>
      <c r="CI87" s="47">
        <f t="shared" ref="CI87" si="1018">CG87*2%</f>
        <v>0</v>
      </c>
      <c r="CJ87" s="48">
        <f t="shared" ref="CJ87" si="1019">+((CG87-(CG87*10%))*9.5%)-CH87</f>
        <v>0</v>
      </c>
      <c r="CL87" s="49">
        <f t="shared" ref="CL87" si="1020">+AJ87</f>
        <v>0</v>
      </c>
      <c r="CM87" s="49">
        <f t="shared" ref="CM87" si="1021">(AJ87-(AJ87*10%))*3.5%</f>
        <v>0</v>
      </c>
      <c r="CN87" s="47">
        <f t="shared" ref="CN87" si="1022">CL87*2%</f>
        <v>0</v>
      </c>
      <c r="CO87" s="48">
        <f>+((AJ87-(AJ270*10%))*9.5%)-CM87</f>
        <v>0</v>
      </c>
      <c r="CQ87" s="49"/>
      <c r="CR87" s="49"/>
      <c r="CS87" s="47"/>
      <c r="CT87" s="48"/>
      <c r="CV87" s="49"/>
      <c r="CW87" s="49"/>
      <c r="CX87" s="47"/>
      <c r="CY87" s="48"/>
      <c r="DA87" s="49"/>
      <c r="DB87" s="49"/>
      <c r="DC87" s="47"/>
      <c r="DD87" s="48"/>
      <c r="DF87" s="49"/>
      <c r="DG87" s="49"/>
      <c r="DH87" s="47"/>
      <c r="DI87" s="48"/>
      <c r="DK87" s="49"/>
      <c r="DL87" s="49"/>
      <c r="DM87" s="47"/>
      <c r="DN87" s="48"/>
      <c r="DO87" s="50"/>
      <c r="DP87" s="49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E87" s="49"/>
      <c r="EF87" s="49"/>
      <c r="EG87" s="49"/>
      <c r="EH87" s="49"/>
      <c r="EI87" s="49"/>
      <c r="EJ87" s="49"/>
      <c r="EK87" s="49"/>
      <c r="EL87" s="49"/>
      <c r="EM87" s="49"/>
      <c r="EN87" s="49"/>
      <c r="EO87" s="49"/>
      <c r="EP87" s="49"/>
      <c r="EQ87" s="49"/>
      <c r="ER87" s="49"/>
      <c r="EU87" s="179"/>
      <c r="EV87" s="307"/>
      <c r="EW87" s="305"/>
      <c r="EX87" s="183"/>
      <c r="EY87" s="301"/>
      <c r="EZ87" s="303"/>
      <c r="FA87" s="184"/>
      <c r="FB87" s="184"/>
    </row>
    <row r="88" spans="1:158" s="37" customFormat="1" ht="16.5" thickBot="1" x14ac:dyDescent="0.3">
      <c r="A88" s="269">
        <v>35</v>
      </c>
      <c r="B88" s="225" t="s">
        <v>232</v>
      </c>
      <c r="C88" s="283" t="s">
        <v>233</v>
      </c>
      <c r="D88" s="225" t="s">
        <v>137</v>
      </c>
      <c r="E88" s="285" t="s">
        <v>25</v>
      </c>
      <c r="F88" s="225" t="s">
        <v>234</v>
      </c>
      <c r="G88" s="225" t="s">
        <v>235</v>
      </c>
      <c r="H88" s="285" t="s">
        <v>433</v>
      </c>
      <c r="I88" s="225" t="s">
        <v>116</v>
      </c>
      <c r="J88" s="73"/>
      <c r="K88" s="73"/>
      <c r="L88" s="74"/>
      <c r="M88" s="73" t="s">
        <v>79</v>
      </c>
      <c r="N88" s="75">
        <v>5.03</v>
      </c>
      <c r="O88" s="76"/>
      <c r="P88" s="73"/>
      <c r="Q88" s="73">
        <v>4</v>
      </c>
      <c r="R88" s="73"/>
      <c r="S88" s="73">
        <v>17</v>
      </c>
      <c r="T88" s="73"/>
      <c r="U88" s="73">
        <v>19</v>
      </c>
      <c r="V88" s="73" t="s">
        <v>327</v>
      </c>
      <c r="W88" s="73"/>
      <c r="X88" s="73"/>
      <c r="Y88" s="73"/>
      <c r="Z88" s="76"/>
      <c r="AA88" s="78"/>
      <c r="AB88" s="79"/>
      <c r="AC88" s="79"/>
      <c r="AD88" s="80"/>
      <c r="AE88" s="81">
        <v>21</v>
      </c>
      <c r="AF88" s="81"/>
      <c r="AG88" s="81"/>
      <c r="AH88" s="81">
        <v>21</v>
      </c>
      <c r="AI88" s="81"/>
      <c r="AJ88" s="81"/>
      <c r="AK88" s="188"/>
      <c r="AL88" s="83">
        <v>19</v>
      </c>
      <c r="AM88" s="83" t="s">
        <v>327</v>
      </c>
      <c r="AN88" s="189"/>
      <c r="AO88" s="73"/>
      <c r="AP88" s="73"/>
      <c r="AQ88" s="73"/>
      <c r="AR88" s="79"/>
      <c r="AS88" s="79"/>
      <c r="AT88" s="79"/>
      <c r="AU88" s="84"/>
      <c r="AV88" s="84"/>
      <c r="AW88" s="111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5"/>
      <c r="BK88" s="35"/>
      <c r="BL88" s="118"/>
      <c r="BM88" s="116"/>
      <c r="BN88" s="181"/>
      <c r="BO88" s="39"/>
      <c r="BP88" s="39"/>
      <c r="BQ88" s="39"/>
      <c r="BR88" s="39"/>
      <c r="BS88" s="181"/>
      <c r="BT88" s="181"/>
      <c r="BU88" s="39"/>
      <c r="BV88" s="39"/>
      <c r="BW88" s="38"/>
      <c r="BX88" s="38"/>
      <c r="BY88" s="35"/>
      <c r="BZ88" s="36"/>
      <c r="CB88" s="38"/>
      <c r="CC88" s="38"/>
      <c r="CD88" s="35"/>
      <c r="CE88" s="36"/>
      <c r="CG88" s="38"/>
      <c r="CH88" s="38"/>
      <c r="CI88" s="35"/>
      <c r="CJ88" s="36"/>
      <c r="CL88" s="38"/>
      <c r="CM88" s="38"/>
      <c r="CN88" s="35"/>
      <c r="CO88" s="36"/>
      <c r="CQ88" s="38"/>
      <c r="CR88" s="38"/>
      <c r="CS88" s="35"/>
      <c r="CT88" s="36"/>
      <c r="CV88" s="38"/>
      <c r="CW88" s="38"/>
      <c r="CX88" s="35"/>
      <c r="CY88" s="36"/>
      <c r="DA88" s="38"/>
      <c r="DB88" s="38"/>
      <c r="DC88" s="35"/>
      <c r="DD88" s="36"/>
      <c r="DF88" s="38"/>
      <c r="DG88" s="38"/>
      <c r="DH88" s="35"/>
      <c r="DI88" s="36"/>
      <c r="DK88" s="38"/>
      <c r="DL88" s="38"/>
      <c r="DM88" s="35"/>
      <c r="DN88" s="36"/>
      <c r="DO88" s="40"/>
      <c r="DP88" s="38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5"/>
      <c r="EC88" s="36"/>
      <c r="EE88" s="38"/>
      <c r="EF88" s="34"/>
      <c r="EG88" s="34"/>
      <c r="EH88" s="34"/>
      <c r="EI88" s="34"/>
      <c r="EJ88" s="34"/>
      <c r="EK88" s="34"/>
      <c r="EL88" s="34"/>
      <c r="EM88" s="34"/>
      <c r="EN88" s="34"/>
      <c r="EO88" s="34"/>
      <c r="EP88" s="34"/>
      <c r="EQ88" s="35"/>
      <c r="ER88" s="36"/>
      <c r="EU88" s="51"/>
      <c r="EV88" s="306"/>
      <c r="EW88" s="304"/>
      <c r="EX88" s="300"/>
      <c r="EY88" s="300"/>
      <c r="EZ88" s="302"/>
      <c r="FA88" s="41"/>
      <c r="FB88" s="41"/>
    </row>
    <row r="89" spans="1:158" s="37" customFormat="1" ht="22.5" customHeight="1" thickBot="1" x14ac:dyDescent="0.3">
      <c r="A89" s="270"/>
      <c r="B89" s="226"/>
      <c r="C89" s="284"/>
      <c r="D89" s="226"/>
      <c r="E89" s="286"/>
      <c r="F89" s="226"/>
      <c r="G89" s="226"/>
      <c r="H89" s="286"/>
      <c r="I89" s="226"/>
      <c r="J89" s="85"/>
      <c r="K89" s="85"/>
      <c r="L89" s="85"/>
      <c r="M89" s="85"/>
      <c r="N89" s="85"/>
      <c r="O89" s="87"/>
      <c r="P89" s="87">
        <f t="shared" ref="P89" si="1023">O88/24*P88</f>
        <v>0</v>
      </c>
      <c r="Q89" s="87">
        <f t="shared" ref="Q89" si="1024">O88/18*Q88</f>
        <v>0</v>
      </c>
      <c r="R89" s="87">
        <f t="shared" ref="R89" si="1025">SUM(O88/18)*R88</f>
        <v>0</v>
      </c>
      <c r="S89" s="87">
        <f t="shared" ref="S89" si="1026">SUM(O88/18)*S88</f>
        <v>0</v>
      </c>
      <c r="T89" s="88">
        <f t="shared" ref="T89" si="1027">SUM(O88/18)*T88</f>
        <v>0</v>
      </c>
      <c r="U89" s="89"/>
      <c r="V89" s="90"/>
      <c r="W89" s="85"/>
      <c r="X89" s="86"/>
      <c r="Y89" s="86">
        <f>SUM(17697*40%)/18*Y88</f>
        <v>0</v>
      </c>
      <c r="Z89" s="86">
        <f t="shared" ref="Z89" si="1028">SUM(K88*17697*Z88)</f>
        <v>0</v>
      </c>
      <c r="AA89" s="91">
        <f t="shared" ref="AA89" si="1029">((P89+Q89+R89+S89+T89)/27*18)*AA88</f>
        <v>0</v>
      </c>
      <c r="AB89" s="92">
        <f t="shared" ref="AB89" si="1030">(P89+Q89+R89+S89+T89+Z89+AA89+AD89+AE89+AF89+AG89+AH89+AI89+AK89)*25%</f>
        <v>0</v>
      </c>
      <c r="AC89" s="92">
        <f t="shared" ref="AC89" si="1031">+(P89+Q89+R89+S89+T89+Z89+AA89+AD89+AE89+AF89+AG89+AH89+AI89+AK89)*10%</f>
        <v>0</v>
      </c>
      <c r="AD89" s="93">
        <f t="shared" ref="AD89" si="1032">SUM(O88/18)*AD88</f>
        <v>0</v>
      </c>
      <c r="AE89" s="94">
        <f>(O88/18*AE88)*30%</f>
        <v>0</v>
      </c>
      <c r="AF89" s="94">
        <f>(O88/18*AF88)*50%</f>
        <v>0</v>
      </c>
      <c r="AG89" s="94">
        <f>(O88/18*AG88)*40%</f>
        <v>0</v>
      </c>
      <c r="AH89" s="94">
        <f>(O88/18*AH88)*35%</f>
        <v>0</v>
      </c>
      <c r="AI89" s="94">
        <f>(O88/18*AI88)*30%</f>
        <v>0</v>
      </c>
      <c r="AJ89" s="94"/>
      <c r="AK89" s="100"/>
      <c r="AL89" s="93"/>
      <c r="AM89" s="93"/>
      <c r="AN89" s="190">
        <f t="shared" ref="AN89" si="1033">+(P89+Q89+R89+S89+AA89+AD89+AE89+AF89+AG89+AH89+AI89+AK89+T89+Z89)*1.25-(P89+Q89+R89+S89+AA89+AD89+AE89+AF89+AG89+AH89+AI89+AK89+T89+Z89)</f>
        <v>0</v>
      </c>
      <c r="AO89" s="100"/>
      <c r="AP89" s="100"/>
      <c r="AQ89" s="100"/>
      <c r="AR89" s="92">
        <f>(AN89+AP89)*25%</f>
        <v>0</v>
      </c>
      <c r="AS89" s="92">
        <f>(AN89+AP89)*10%</f>
        <v>0</v>
      </c>
      <c r="AT89" s="97"/>
      <c r="AU89" s="98">
        <f t="shared" ref="AU89" si="1034">+(P89+Q89+R89+S89+T89+AD89+Z89)+((P89+Q89+R89+S89+T89+AD89+Z89)*25%)</f>
        <v>0</v>
      </c>
      <c r="AV89" s="98">
        <f t="shared" ref="AV89" si="1035">(AU89*1.25)-AU89</f>
        <v>0</v>
      </c>
      <c r="AW89" s="7"/>
      <c r="AX89" s="44">
        <f>AT89+AU89+AV89-AW89</f>
        <v>0</v>
      </c>
      <c r="AY89" s="44"/>
      <c r="AZ89" s="44"/>
      <c r="BA89" s="44"/>
      <c r="BB89" s="44"/>
      <c r="BC89" s="45"/>
      <c r="BD89" s="46"/>
      <c r="BE89" s="46"/>
      <c r="BF89" s="46"/>
      <c r="BG89" s="44"/>
      <c r="BH89" s="44"/>
      <c r="BI89" s="44"/>
      <c r="BJ89" s="47"/>
      <c r="BK89" s="119"/>
      <c r="BL89" s="43"/>
      <c r="BM89" s="117"/>
      <c r="BN89" s="49"/>
      <c r="BO89" s="49"/>
      <c r="BP89" s="49"/>
      <c r="BQ89" s="49"/>
      <c r="BR89" s="110"/>
      <c r="BS89" s="49"/>
      <c r="BT89" s="49"/>
      <c r="BU89" s="49"/>
      <c r="BV89" s="49"/>
      <c r="BW89" s="49"/>
      <c r="BX89" s="49"/>
      <c r="BY89" s="47"/>
      <c r="BZ89" s="48"/>
      <c r="CB89" s="49">
        <f t="shared" ref="CB89" si="1036">(AE89*35%)+AE89</f>
        <v>0</v>
      </c>
      <c r="CC89" s="49">
        <f t="shared" ref="CC89" si="1037">(CB89-(CB89*10%))*3.5%</f>
        <v>0</v>
      </c>
      <c r="CD89" s="47">
        <f t="shared" ref="CD89" si="1038">CB89*2%</f>
        <v>0</v>
      </c>
      <c r="CE89" s="48">
        <f t="shared" ref="CE89" si="1039">+((CB89-(CB89*10%))*9.5%)-CC89</f>
        <v>0</v>
      </c>
      <c r="CG89" s="49">
        <f t="shared" ref="CG89" si="1040">((AF89+AG89+AH89+AI89)*35%)+(AF89+AG89+AH89+AI89)</f>
        <v>0</v>
      </c>
      <c r="CH89" s="49">
        <f t="shared" ref="CH89" si="1041">(CG89-(CG89*10%))*3.5%</f>
        <v>0</v>
      </c>
      <c r="CI89" s="47">
        <f t="shared" ref="CI89" si="1042">CG89*2%</f>
        <v>0</v>
      </c>
      <c r="CJ89" s="48">
        <f t="shared" ref="CJ89" si="1043">+((CG89-(CG89*10%))*9.5%)-CH89</f>
        <v>0</v>
      </c>
      <c r="CL89" s="49">
        <f t="shared" ref="CL89" si="1044">+AJ89</f>
        <v>0</v>
      </c>
      <c r="CM89" s="49">
        <f t="shared" ref="CM89" si="1045">(AJ89-(AJ89*10%))*3.5%</f>
        <v>0</v>
      </c>
      <c r="CN89" s="47">
        <f t="shared" ref="CN89" si="1046">CL89*2%</f>
        <v>0</v>
      </c>
      <c r="CO89" s="48">
        <f>+((AJ89-(AJ272*10%))*9.5%)-CM89</f>
        <v>0</v>
      </c>
      <c r="CQ89" s="49"/>
      <c r="CR89" s="49"/>
      <c r="CS89" s="47"/>
      <c r="CT89" s="48"/>
      <c r="CV89" s="49"/>
      <c r="CW89" s="49"/>
      <c r="CX89" s="47"/>
      <c r="CY89" s="48"/>
      <c r="DA89" s="49"/>
      <c r="DB89" s="49"/>
      <c r="DC89" s="47"/>
      <c r="DD89" s="48"/>
      <c r="DF89" s="49"/>
      <c r="DG89" s="49"/>
      <c r="DH89" s="47"/>
      <c r="DI89" s="48"/>
      <c r="DK89" s="49"/>
      <c r="DL89" s="49"/>
      <c r="DM89" s="47"/>
      <c r="DN89" s="48"/>
      <c r="DO89" s="50"/>
      <c r="DP89" s="49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E89" s="49"/>
      <c r="EF89" s="49"/>
      <c r="EG89" s="49"/>
      <c r="EH89" s="49"/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U89" s="179"/>
      <c r="EV89" s="307"/>
      <c r="EW89" s="305"/>
      <c r="EX89" s="301"/>
      <c r="EY89" s="301"/>
      <c r="EZ89" s="303"/>
      <c r="FA89" s="184"/>
      <c r="FB89" s="184"/>
    </row>
    <row r="90" spans="1:158" s="37" customFormat="1" ht="19.5" customHeight="1" thickBot="1" x14ac:dyDescent="0.3">
      <c r="A90" s="269">
        <v>36</v>
      </c>
      <c r="B90" s="225" t="s">
        <v>236</v>
      </c>
      <c r="C90" s="283" t="s">
        <v>237</v>
      </c>
      <c r="D90" s="225" t="s">
        <v>113</v>
      </c>
      <c r="E90" s="285" t="s">
        <v>25</v>
      </c>
      <c r="F90" s="225" t="s">
        <v>238</v>
      </c>
      <c r="G90" s="225" t="s">
        <v>239</v>
      </c>
      <c r="H90" s="285" t="s">
        <v>405</v>
      </c>
      <c r="I90" s="225" t="s">
        <v>145</v>
      </c>
      <c r="J90" s="73"/>
      <c r="K90" s="73"/>
      <c r="L90" s="74"/>
      <c r="M90" s="73" t="s">
        <v>104</v>
      </c>
      <c r="N90" s="75">
        <v>4.38</v>
      </c>
      <c r="O90" s="76"/>
      <c r="P90" s="73"/>
      <c r="Q90" s="73"/>
      <c r="R90" s="73">
        <v>8</v>
      </c>
      <c r="S90" s="73">
        <v>9</v>
      </c>
      <c r="T90" s="73">
        <v>6</v>
      </c>
      <c r="U90" s="73">
        <v>23</v>
      </c>
      <c r="V90" s="73"/>
      <c r="W90" s="73" t="s">
        <v>342</v>
      </c>
      <c r="X90" s="73"/>
      <c r="Y90" s="73"/>
      <c r="Z90" s="76"/>
      <c r="AA90" s="78"/>
      <c r="AB90" s="79"/>
      <c r="AC90" s="79"/>
      <c r="AD90" s="80"/>
      <c r="AE90" s="81">
        <v>23</v>
      </c>
      <c r="AF90" s="81"/>
      <c r="AG90" s="81"/>
      <c r="AH90" s="81"/>
      <c r="AI90" s="81"/>
      <c r="AJ90" s="81"/>
      <c r="AK90" s="188"/>
      <c r="AL90" s="83">
        <v>23</v>
      </c>
      <c r="AM90" s="83"/>
      <c r="AN90" s="189"/>
      <c r="AO90" s="73"/>
      <c r="AP90" s="73"/>
      <c r="AQ90" s="73"/>
      <c r="AR90" s="79"/>
      <c r="AS90" s="79"/>
      <c r="AT90" s="79"/>
      <c r="AU90" s="84"/>
      <c r="AV90" s="84"/>
      <c r="AW90" s="111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5"/>
      <c r="BK90" s="35"/>
      <c r="BL90" s="118"/>
      <c r="BM90" s="116"/>
      <c r="BN90" s="181"/>
      <c r="BO90" s="39"/>
      <c r="BP90" s="39"/>
      <c r="BQ90" s="39"/>
      <c r="BR90" s="39"/>
      <c r="BS90" s="181"/>
      <c r="BT90" s="181"/>
      <c r="BU90" s="39"/>
      <c r="BV90" s="39"/>
      <c r="BW90" s="38"/>
      <c r="BX90" s="38"/>
      <c r="BY90" s="35"/>
      <c r="BZ90" s="36"/>
      <c r="CB90" s="38"/>
      <c r="CC90" s="38"/>
      <c r="CD90" s="35"/>
      <c r="CE90" s="36"/>
      <c r="CG90" s="38"/>
      <c r="CH90" s="38"/>
      <c r="CI90" s="35"/>
      <c r="CJ90" s="36"/>
      <c r="CL90" s="38"/>
      <c r="CM90" s="38"/>
      <c r="CN90" s="35"/>
      <c r="CO90" s="36"/>
      <c r="CQ90" s="38"/>
      <c r="CR90" s="38"/>
      <c r="CS90" s="35"/>
      <c r="CT90" s="36"/>
      <c r="CV90" s="38"/>
      <c r="CW90" s="38"/>
      <c r="CX90" s="35"/>
      <c r="CY90" s="36"/>
      <c r="DA90" s="38"/>
      <c r="DB90" s="38"/>
      <c r="DC90" s="35"/>
      <c r="DD90" s="36"/>
      <c r="DF90" s="38"/>
      <c r="DG90" s="38"/>
      <c r="DH90" s="35"/>
      <c r="DI90" s="36"/>
      <c r="DK90" s="38"/>
      <c r="DL90" s="38"/>
      <c r="DM90" s="35"/>
      <c r="DN90" s="36"/>
      <c r="DO90" s="40"/>
      <c r="DP90" s="38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5"/>
      <c r="EC90" s="36"/>
      <c r="EE90" s="38"/>
      <c r="EF90" s="34"/>
      <c r="EG90" s="34"/>
      <c r="EH90" s="34"/>
      <c r="EI90" s="34"/>
      <c r="EJ90" s="34"/>
      <c r="EK90" s="34"/>
      <c r="EL90" s="34"/>
      <c r="EM90" s="34"/>
      <c r="EN90" s="34"/>
      <c r="EO90" s="34"/>
      <c r="EP90" s="34"/>
      <c r="EQ90" s="35"/>
      <c r="ER90" s="36"/>
      <c r="EU90" s="51"/>
      <c r="EV90" s="306"/>
      <c r="EW90" s="304"/>
      <c r="EX90" s="182"/>
      <c r="EY90" s="300"/>
      <c r="EZ90" s="302"/>
      <c r="FA90" s="41"/>
      <c r="FB90" s="41"/>
    </row>
    <row r="91" spans="1:158" s="37" customFormat="1" ht="31.5" customHeight="1" thickBot="1" x14ac:dyDescent="0.3">
      <c r="A91" s="270"/>
      <c r="B91" s="226"/>
      <c r="C91" s="284"/>
      <c r="D91" s="226"/>
      <c r="E91" s="286"/>
      <c r="F91" s="226"/>
      <c r="G91" s="226"/>
      <c r="H91" s="286"/>
      <c r="I91" s="226"/>
      <c r="J91" s="85"/>
      <c r="K91" s="85"/>
      <c r="L91" s="85"/>
      <c r="M91" s="85"/>
      <c r="N91" s="85"/>
      <c r="O91" s="87"/>
      <c r="P91" s="87">
        <f t="shared" ref="P91" si="1047">O90/24*P90</f>
        <v>0</v>
      </c>
      <c r="Q91" s="87">
        <f t="shared" ref="Q91" si="1048">O90/18*Q90</f>
        <v>0</v>
      </c>
      <c r="R91" s="87">
        <f t="shared" ref="R91" si="1049">SUM(O90/18)*R90</f>
        <v>0</v>
      </c>
      <c r="S91" s="87">
        <f t="shared" ref="S91" si="1050">SUM(O90/18)*S90</f>
        <v>0</v>
      </c>
      <c r="T91" s="88">
        <f t="shared" ref="T91" si="1051">SUM(O90/18)*T90</f>
        <v>0</v>
      </c>
      <c r="U91" s="89"/>
      <c r="V91" s="86"/>
      <c r="W91" s="86"/>
      <c r="X91" s="86"/>
      <c r="Y91" s="86"/>
      <c r="Z91" s="86">
        <f t="shared" ref="Z91" si="1052">SUM(K90*17697*Z90)</f>
        <v>0</v>
      </c>
      <c r="AA91" s="91">
        <f t="shared" ref="AA91" si="1053">((P91+Q91+R91+S91+T91)/27*18)*AA90</f>
        <v>0</v>
      </c>
      <c r="AB91" s="92">
        <f t="shared" ref="AB91" si="1054">(P91+Q91+R91+S91+T91+Z91+AA91+AD91+AE91+AF91+AG91+AH91+AI91+AK91)*25%</f>
        <v>0</v>
      </c>
      <c r="AC91" s="92">
        <f t="shared" ref="AC91" si="1055">+(P91+Q91+R91+S91+T91+Z91+AA91+AD91+AE91+AF91+AG91+AH91+AI91+AK91)*10%</f>
        <v>0</v>
      </c>
      <c r="AD91" s="93">
        <f t="shared" ref="AD91" si="1056">SUM(O90/18)*AD90</f>
        <v>0</v>
      </c>
      <c r="AE91" s="94">
        <f>(O90/18*AE90)*30%</f>
        <v>0</v>
      </c>
      <c r="AF91" s="94">
        <f>(O90/18*AF90)*50%</f>
        <v>0</v>
      </c>
      <c r="AG91" s="94">
        <f>(O90/18*AG90)*40%</f>
        <v>0</v>
      </c>
      <c r="AH91" s="94">
        <f>(O90/18*AH90)*35%</f>
        <v>0</v>
      </c>
      <c r="AI91" s="94">
        <f>(O90/18*AI90)*30%</f>
        <v>0</v>
      </c>
      <c r="AJ91" s="94"/>
      <c r="AK91" s="100"/>
      <c r="AL91" s="93"/>
      <c r="AM91" s="93"/>
      <c r="AN91" s="190">
        <f t="shared" ref="AN91" si="1057">+(P91+Q91+R91+S91+AA91+AD91+AE91+AF91+AG91+AH91+AI91+AK91+T91+Z91)*1.25-(P91+Q91+R91+S91+AA91+AD91+AE91+AF91+AG91+AH91+AI91+AK91+T91+Z91)</f>
        <v>0</v>
      </c>
      <c r="AO91" s="100"/>
      <c r="AP91" s="100"/>
      <c r="AQ91" s="100"/>
      <c r="AR91" s="92">
        <f>(AN91+AP91)*25%</f>
        <v>0</v>
      </c>
      <c r="AS91" s="92">
        <f>(AN91+AP91)*10%</f>
        <v>0</v>
      </c>
      <c r="AT91" s="97"/>
      <c r="AU91" s="98">
        <f t="shared" ref="AU91" si="1058">+(P91+Q91+R91+S91+T91+AD91+Z91)+((P91+Q91+R91+S91+T91+AD91+Z91)*25%)</f>
        <v>0</v>
      </c>
      <c r="AV91" s="98">
        <f t="shared" ref="AV91" si="1059">(AU91*1.25)-AU91</f>
        <v>0</v>
      </c>
      <c r="AW91" s="7"/>
      <c r="AX91" s="44">
        <f>AT91+AU91+AV91-AW91</f>
        <v>0</v>
      </c>
      <c r="AY91" s="44"/>
      <c r="AZ91" s="44"/>
      <c r="BA91" s="44"/>
      <c r="BB91" s="44"/>
      <c r="BC91" s="45"/>
      <c r="BD91" s="46"/>
      <c r="BE91" s="46"/>
      <c r="BF91" s="46"/>
      <c r="BG91" s="44"/>
      <c r="BH91" s="44"/>
      <c r="BI91" s="44"/>
      <c r="BJ91" s="47"/>
      <c r="BK91" s="119"/>
      <c r="BL91" s="43"/>
      <c r="BM91" s="117"/>
      <c r="BN91" s="49"/>
      <c r="BO91" s="49"/>
      <c r="BP91" s="49"/>
      <c r="BQ91" s="49"/>
      <c r="BR91" s="110"/>
      <c r="BS91" s="49"/>
      <c r="BT91" s="49"/>
      <c r="BU91" s="49"/>
      <c r="BV91" s="49"/>
      <c r="BW91" s="49"/>
      <c r="BX91" s="49"/>
      <c r="BY91" s="47"/>
      <c r="BZ91" s="48"/>
      <c r="CB91" s="49">
        <f t="shared" ref="CB91" si="1060">(AE91*35%)+AE91</f>
        <v>0</v>
      </c>
      <c r="CC91" s="49">
        <f t="shared" ref="CC91" si="1061">(CB91-(CB91*10%))*3.5%</f>
        <v>0</v>
      </c>
      <c r="CD91" s="47">
        <f t="shared" ref="CD91" si="1062">CB91*2%</f>
        <v>0</v>
      </c>
      <c r="CE91" s="48">
        <f t="shared" ref="CE91" si="1063">+((CB91-(CB91*10%))*9.5%)-CC91</f>
        <v>0</v>
      </c>
      <c r="CG91" s="49">
        <f t="shared" ref="CG91" si="1064">((AF91+AG91+AH91+AI91)*35%)+(AF91+AG91+AH91+AI91)</f>
        <v>0</v>
      </c>
      <c r="CH91" s="49">
        <f t="shared" ref="CH91" si="1065">(CG91-(CG91*10%))*3.5%</f>
        <v>0</v>
      </c>
      <c r="CI91" s="47">
        <f t="shared" ref="CI91" si="1066">CG91*2%</f>
        <v>0</v>
      </c>
      <c r="CJ91" s="48">
        <f t="shared" ref="CJ91" si="1067">+((CG91-(CG91*10%))*9.5%)-CH91</f>
        <v>0</v>
      </c>
      <c r="CL91" s="49">
        <f t="shared" ref="CL91" si="1068">+AJ91</f>
        <v>0</v>
      </c>
      <c r="CM91" s="49">
        <f t="shared" ref="CM91" si="1069">(AJ91-(AJ91*10%))*3.5%</f>
        <v>0</v>
      </c>
      <c r="CN91" s="47">
        <f t="shared" ref="CN91" si="1070">CL91*2%</f>
        <v>0</v>
      </c>
      <c r="CO91" s="48">
        <f>+((AJ91-(AJ274*10%))*9.5%)-CM91</f>
        <v>0</v>
      </c>
      <c r="CQ91" s="49"/>
      <c r="CR91" s="49"/>
      <c r="CS91" s="47"/>
      <c r="CT91" s="48"/>
      <c r="CV91" s="49"/>
      <c r="CW91" s="49"/>
      <c r="CX91" s="47"/>
      <c r="CY91" s="48"/>
      <c r="DA91" s="49"/>
      <c r="DB91" s="49"/>
      <c r="DC91" s="47"/>
      <c r="DD91" s="48"/>
      <c r="DF91" s="49"/>
      <c r="DG91" s="49"/>
      <c r="DH91" s="47"/>
      <c r="DI91" s="48"/>
      <c r="DK91" s="49"/>
      <c r="DL91" s="49"/>
      <c r="DM91" s="47"/>
      <c r="DN91" s="48"/>
      <c r="DO91" s="50"/>
      <c r="DP91" s="49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E91" s="49"/>
      <c r="EF91" s="49"/>
      <c r="EG91" s="49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49"/>
      <c r="EU91" s="179"/>
      <c r="EV91" s="307"/>
      <c r="EW91" s="305"/>
      <c r="EX91" s="183"/>
      <c r="EY91" s="301"/>
      <c r="EZ91" s="303"/>
      <c r="FA91" s="184"/>
      <c r="FB91" s="184"/>
    </row>
    <row r="92" spans="1:158" s="37" customFormat="1" ht="18.75" customHeight="1" thickBot="1" x14ac:dyDescent="0.3">
      <c r="A92" s="269">
        <v>37</v>
      </c>
      <c r="B92" s="225" t="s">
        <v>240</v>
      </c>
      <c r="C92" s="283" t="s">
        <v>241</v>
      </c>
      <c r="D92" s="225" t="s">
        <v>113</v>
      </c>
      <c r="E92" s="285" t="s">
        <v>25</v>
      </c>
      <c r="F92" s="225" t="s">
        <v>434</v>
      </c>
      <c r="G92" s="225" t="s">
        <v>435</v>
      </c>
      <c r="H92" s="285" t="s">
        <v>436</v>
      </c>
      <c r="I92" s="225" t="s">
        <v>168</v>
      </c>
      <c r="J92" s="73"/>
      <c r="K92" s="73"/>
      <c r="L92" s="74"/>
      <c r="M92" s="73" t="s">
        <v>93</v>
      </c>
      <c r="N92" s="75">
        <v>4.59</v>
      </c>
      <c r="O92" s="76"/>
      <c r="P92" s="73"/>
      <c r="Q92" s="73">
        <v>2</v>
      </c>
      <c r="R92" s="73">
        <v>12</v>
      </c>
      <c r="S92" s="73">
        <v>9</v>
      </c>
      <c r="T92" s="73"/>
      <c r="U92" s="73">
        <v>23</v>
      </c>
      <c r="V92" s="73" t="s">
        <v>329</v>
      </c>
      <c r="W92" s="73" t="s">
        <v>342</v>
      </c>
      <c r="X92" s="73"/>
      <c r="Y92" s="73"/>
      <c r="Z92" s="76"/>
      <c r="AA92" s="78"/>
      <c r="AB92" s="79"/>
      <c r="AC92" s="79"/>
      <c r="AD92" s="80"/>
      <c r="AE92" s="81">
        <v>23</v>
      </c>
      <c r="AF92" s="81"/>
      <c r="AG92" s="81"/>
      <c r="AH92" s="81"/>
      <c r="AI92" s="81">
        <v>23</v>
      </c>
      <c r="AJ92" s="81"/>
      <c r="AK92" s="188"/>
      <c r="AL92" s="83">
        <v>23</v>
      </c>
      <c r="AM92" s="83" t="s">
        <v>329</v>
      </c>
      <c r="AN92" s="189"/>
      <c r="AO92" s="73"/>
      <c r="AP92" s="73"/>
      <c r="AQ92" s="73"/>
      <c r="AR92" s="79"/>
      <c r="AS92" s="79"/>
      <c r="AT92" s="79"/>
      <c r="AU92" s="84"/>
      <c r="AV92" s="84"/>
      <c r="AW92" s="111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5"/>
      <c r="BK92" s="35"/>
      <c r="BL92" s="118"/>
      <c r="BM92" s="116"/>
      <c r="BN92" s="181"/>
      <c r="BO92" s="39"/>
      <c r="BP92" s="39"/>
      <c r="BQ92" s="39"/>
      <c r="BR92" s="39"/>
      <c r="BS92" s="181"/>
      <c r="BT92" s="181"/>
      <c r="BU92" s="39"/>
      <c r="BV92" s="39"/>
      <c r="BW92" s="38"/>
      <c r="BX92" s="38"/>
      <c r="BY92" s="35"/>
      <c r="BZ92" s="36"/>
      <c r="CB92" s="38"/>
      <c r="CC92" s="38"/>
      <c r="CD92" s="35"/>
      <c r="CE92" s="36"/>
      <c r="CG92" s="38"/>
      <c r="CH92" s="38"/>
      <c r="CI92" s="35"/>
      <c r="CJ92" s="36"/>
      <c r="CL92" s="38"/>
      <c r="CM92" s="38"/>
      <c r="CN92" s="35"/>
      <c r="CO92" s="36"/>
      <c r="CQ92" s="38"/>
      <c r="CR92" s="38"/>
      <c r="CS92" s="35"/>
      <c r="CT92" s="36"/>
      <c r="CV92" s="38"/>
      <c r="CW92" s="38"/>
      <c r="CX92" s="35"/>
      <c r="CY92" s="36"/>
      <c r="DA92" s="38"/>
      <c r="DB92" s="38"/>
      <c r="DC92" s="35"/>
      <c r="DD92" s="36"/>
      <c r="DF92" s="38"/>
      <c r="DG92" s="38"/>
      <c r="DH92" s="35"/>
      <c r="DI92" s="36"/>
      <c r="DK92" s="38"/>
      <c r="DL92" s="38"/>
      <c r="DM92" s="35"/>
      <c r="DN92" s="36"/>
      <c r="DO92" s="40"/>
      <c r="DP92" s="38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5"/>
      <c r="EC92" s="36"/>
      <c r="EE92" s="38"/>
      <c r="EF92" s="34"/>
      <c r="EG92" s="34"/>
      <c r="EH92" s="34"/>
      <c r="EI92" s="34"/>
      <c r="EJ92" s="34"/>
      <c r="EK92" s="34"/>
      <c r="EL92" s="34"/>
      <c r="EM92" s="34"/>
      <c r="EN92" s="34"/>
      <c r="EO92" s="34"/>
      <c r="EP92" s="34"/>
      <c r="EQ92" s="35"/>
      <c r="ER92" s="36"/>
      <c r="EU92" s="51"/>
      <c r="EV92" s="306"/>
      <c r="EW92" s="304"/>
      <c r="EX92" s="182"/>
      <c r="EY92" s="300"/>
      <c r="EZ92" s="302"/>
      <c r="FA92" s="41"/>
      <c r="FB92" s="41"/>
    </row>
    <row r="93" spans="1:158" s="37" customFormat="1" ht="21.75" customHeight="1" thickBot="1" x14ac:dyDescent="0.3">
      <c r="A93" s="270"/>
      <c r="B93" s="226"/>
      <c r="C93" s="284"/>
      <c r="D93" s="226"/>
      <c r="E93" s="286"/>
      <c r="F93" s="226"/>
      <c r="G93" s="226"/>
      <c r="H93" s="286"/>
      <c r="I93" s="226"/>
      <c r="J93" s="85"/>
      <c r="K93" s="85"/>
      <c r="L93" s="85"/>
      <c r="M93" s="85"/>
      <c r="N93" s="85"/>
      <c r="O93" s="87"/>
      <c r="P93" s="87">
        <f t="shared" ref="P93" si="1071">O92/24*P92</f>
        <v>0</v>
      </c>
      <c r="Q93" s="87">
        <f t="shared" ref="Q93" si="1072">O92/18*Q92</f>
        <v>0</v>
      </c>
      <c r="R93" s="87">
        <f t="shared" ref="R93" si="1073">SUM(O92/18)*R92</f>
        <v>0</v>
      </c>
      <c r="S93" s="87">
        <f t="shared" ref="S93" si="1074">SUM(O92/18)*S92</f>
        <v>0</v>
      </c>
      <c r="T93" s="88">
        <f t="shared" ref="T93" si="1075">SUM(O92/18)*T92</f>
        <v>0</v>
      </c>
      <c r="U93" s="89"/>
      <c r="V93" s="90"/>
      <c r="W93" s="86"/>
      <c r="X93" s="86"/>
      <c r="Y93" s="86">
        <f>SUM(17697*40%)/18*Y92</f>
        <v>0</v>
      </c>
      <c r="Z93" s="86">
        <f t="shared" ref="Z93" si="1076">SUM(K92*17697*Z92)</f>
        <v>0</v>
      </c>
      <c r="AA93" s="91">
        <f t="shared" ref="AA93" si="1077">((P93+Q93+R93+S93+T93)/27*18)*AA92</f>
        <v>0</v>
      </c>
      <c r="AB93" s="92">
        <f t="shared" ref="AB93" si="1078">(P93+Q93+R93+S93+T93+Z93+AA93+AD93+AE93+AF93+AG93+AH93+AI93+AK93)*25%</f>
        <v>0</v>
      </c>
      <c r="AC93" s="92">
        <f t="shared" ref="AC93" si="1079">+(P93+Q93+R93+S93+T93+Z93+AA93+AD93+AE93+AF93+AG93+AH93+AI93+AK93)*10%</f>
        <v>0</v>
      </c>
      <c r="AD93" s="93">
        <f t="shared" ref="AD93" si="1080">SUM(O92/18)*AD92</f>
        <v>0</v>
      </c>
      <c r="AE93" s="94">
        <f>(O92/18*AE92)*30%</f>
        <v>0</v>
      </c>
      <c r="AF93" s="94">
        <f>(O92/18*AF92)*50%</f>
        <v>0</v>
      </c>
      <c r="AG93" s="94">
        <f>(O92/18*AG92)*40%</f>
        <v>0</v>
      </c>
      <c r="AH93" s="94">
        <f>(O92/18*AH92)*35%</f>
        <v>0</v>
      </c>
      <c r="AI93" s="94">
        <f>(O92/18*AI92)*30%</f>
        <v>0</v>
      </c>
      <c r="AJ93" s="94"/>
      <c r="AK93" s="100"/>
      <c r="AL93" s="93"/>
      <c r="AM93" s="93"/>
      <c r="AN93" s="190">
        <f t="shared" ref="AN93" si="1081">+(P93+Q93+R93+S93+AA93+AD93+AE93+AF93+AG93+AH93+AI93+AK93+T93+Z93)*1.25-(P93+Q93+R93+S93+AA93+AD93+AE93+AF93+AG93+AH93+AI93+AK93+T93+Z93)</f>
        <v>0</v>
      </c>
      <c r="AO93" s="100"/>
      <c r="AP93" s="100"/>
      <c r="AQ93" s="100"/>
      <c r="AR93" s="92">
        <f>(AN93+AP93)*25%</f>
        <v>0</v>
      </c>
      <c r="AS93" s="92">
        <f>(AN93+AP93)*10%</f>
        <v>0</v>
      </c>
      <c r="AT93" s="97"/>
      <c r="AU93" s="98">
        <f t="shared" ref="AU93" si="1082">+(P93+Q93+R93+S93+T93+AD93+Z93)+((P93+Q93+R93+S93+T93+AD93+Z93)*25%)</f>
        <v>0</v>
      </c>
      <c r="AV93" s="98">
        <f t="shared" ref="AV93" si="1083">(AU93*1.25)-AU93</f>
        <v>0</v>
      </c>
      <c r="AW93" s="7"/>
      <c r="AX93" s="44">
        <f>AT93+AU93+AV93-AW93</f>
        <v>0</v>
      </c>
      <c r="AY93" s="44"/>
      <c r="AZ93" s="44"/>
      <c r="BA93" s="44"/>
      <c r="BB93" s="44"/>
      <c r="BC93" s="45"/>
      <c r="BD93" s="46"/>
      <c r="BE93" s="46"/>
      <c r="BF93" s="46"/>
      <c r="BG93" s="44"/>
      <c r="BH93" s="44"/>
      <c r="BI93" s="44"/>
      <c r="BJ93" s="47"/>
      <c r="BK93" s="119"/>
      <c r="BL93" s="43"/>
      <c r="BM93" s="117"/>
      <c r="BN93" s="49"/>
      <c r="BO93" s="49"/>
      <c r="BP93" s="49"/>
      <c r="BQ93" s="49"/>
      <c r="BR93" s="110"/>
      <c r="BS93" s="49"/>
      <c r="BT93" s="49"/>
      <c r="BU93" s="49"/>
      <c r="BV93" s="49"/>
      <c r="BW93" s="49"/>
      <c r="BX93" s="49"/>
      <c r="BY93" s="47"/>
      <c r="BZ93" s="48"/>
      <c r="CB93" s="49">
        <f t="shared" ref="CB93" si="1084">(AE93*35%)+AE93</f>
        <v>0</v>
      </c>
      <c r="CC93" s="49">
        <f t="shared" ref="CC93" si="1085">(CB93-(CB93*10%))*3.5%</f>
        <v>0</v>
      </c>
      <c r="CD93" s="47">
        <f t="shared" ref="CD93" si="1086">CB93*2%</f>
        <v>0</v>
      </c>
      <c r="CE93" s="48">
        <f t="shared" ref="CE93" si="1087">+((CB93-(CB93*10%))*9.5%)-CC93</f>
        <v>0</v>
      </c>
      <c r="CG93" s="49">
        <f t="shared" ref="CG93" si="1088">((AF93+AG93+AH93+AI93)*35%)+(AF93+AG93+AH93+AI93)</f>
        <v>0</v>
      </c>
      <c r="CH93" s="49">
        <f t="shared" ref="CH93" si="1089">(CG93-(CG93*10%))*3.5%</f>
        <v>0</v>
      </c>
      <c r="CI93" s="47">
        <f t="shared" ref="CI93" si="1090">CG93*2%</f>
        <v>0</v>
      </c>
      <c r="CJ93" s="48">
        <f t="shared" ref="CJ93" si="1091">+((CG93-(CG93*10%))*9.5%)-CH93</f>
        <v>0</v>
      </c>
      <c r="CL93" s="49">
        <f t="shared" ref="CL93" si="1092">+AJ93</f>
        <v>0</v>
      </c>
      <c r="CM93" s="49">
        <f t="shared" ref="CM93" si="1093">(AJ93-(AJ93*10%))*3.5%</f>
        <v>0</v>
      </c>
      <c r="CN93" s="47">
        <f t="shared" ref="CN93" si="1094">CL93*2%</f>
        <v>0</v>
      </c>
      <c r="CO93" s="48">
        <f>+((AJ93-(AJ276*10%))*9.5%)-CM93</f>
        <v>0</v>
      </c>
      <c r="CQ93" s="49"/>
      <c r="CR93" s="49"/>
      <c r="CS93" s="47"/>
      <c r="CT93" s="48"/>
      <c r="CV93" s="49"/>
      <c r="CW93" s="49"/>
      <c r="CX93" s="47"/>
      <c r="CY93" s="48"/>
      <c r="DA93" s="49"/>
      <c r="DB93" s="49"/>
      <c r="DC93" s="47"/>
      <c r="DD93" s="48"/>
      <c r="DF93" s="49"/>
      <c r="DG93" s="49"/>
      <c r="DH93" s="47"/>
      <c r="DI93" s="48"/>
      <c r="DK93" s="49"/>
      <c r="DL93" s="49"/>
      <c r="DM93" s="47"/>
      <c r="DN93" s="48"/>
      <c r="DO93" s="50"/>
      <c r="DP93" s="49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E93" s="49"/>
      <c r="EF93" s="49"/>
      <c r="EG93" s="49"/>
      <c r="EH93" s="49"/>
      <c r="EI93" s="49"/>
      <c r="EJ93" s="49"/>
      <c r="EK93" s="49"/>
      <c r="EL93" s="49"/>
      <c r="EM93" s="49"/>
      <c r="EN93" s="49"/>
      <c r="EO93" s="49"/>
      <c r="EP93" s="49"/>
      <c r="EQ93" s="49"/>
      <c r="ER93" s="49"/>
      <c r="EU93" s="179"/>
      <c r="EV93" s="307"/>
      <c r="EW93" s="305"/>
      <c r="EX93" s="183"/>
      <c r="EY93" s="301"/>
      <c r="EZ93" s="303"/>
      <c r="FA93" s="184"/>
      <c r="FB93" s="184"/>
    </row>
    <row r="94" spans="1:158" s="37" customFormat="1" ht="21.75" customHeight="1" thickBot="1" x14ac:dyDescent="0.3">
      <c r="A94" s="269">
        <v>38</v>
      </c>
      <c r="B94" s="225" t="s">
        <v>242</v>
      </c>
      <c r="C94" s="283" t="s">
        <v>243</v>
      </c>
      <c r="D94" s="225" t="s">
        <v>82</v>
      </c>
      <c r="E94" s="285" t="s">
        <v>25</v>
      </c>
      <c r="F94" s="225" t="s">
        <v>244</v>
      </c>
      <c r="G94" s="225" t="s">
        <v>245</v>
      </c>
      <c r="H94" s="285" t="s">
        <v>437</v>
      </c>
      <c r="I94" s="225" t="s">
        <v>246</v>
      </c>
      <c r="J94" s="73"/>
      <c r="K94" s="73"/>
      <c r="L94" s="74"/>
      <c r="M94" s="73" t="s">
        <v>24</v>
      </c>
      <c r="N94" s="75">
        <v>5.01</v>
      </c>
      <c r="O94" s="76"/>
      <c r="P94" s="73"/>
      <c r="Q94" s="73">
        <v>7</v>
      </c>
      <c r="R94" s="73">
        <v>20</v>
      </c>
      <c r="S94" s="73"/>
      <c r="T94" s="73"/>
      <c r="U94" s="73">
        <v>16</v>
      </c>
      <c r="V94" s="73" t="s">
        <v>333</v>
      </c>
      <c r="W94" s="73" t="s">
        <v>366</v>
      </c>
      <c r="X94" s="73"/>
      <c r="Y94" s="73"/>
      <c r="Z94" s="76"/>
      <c r="AA94" s="78"/>
      <c r="AB94" s="79"/>
      <c r="AC94" s="79"/>
      <c r="AD94" s="80"/>
      <c r="AE94" s="81">
        <v>27</v>
      </c>
      <c r="AF94" s="81"/>
      <c r="AG94" s="81">
        <v>27</v>
      </c>
      <c r="AH94" s="81"/>
      <c r="AI94" s="81"/>
      <c r="AJ94" s="81"/>
      <c r="AK94" s="188"/>
      <c r="AL94" s="83">
        <v>16</v>
      </c>
      <c r="AM94" s="83" t="s">
        <v>333</v>
      </c>
      <c r="AN94" s="189"/>
      <c r="AO94" s="73"/>
      <c r="AP94" s="73"/>
      <c r="AQ94" s="73"/>
      <c r="AR94" s="79"/>
      <c r="AS94" s="79"/>
      <c r="AT94" s="79"/>
      <c r="AU94" s="84"/>
      <c r="AV94" s="84"/>
      <c r="AW94" s="111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5"/>
      <c r="BK94" s="35"/>
      <c r="BL94" s="118"/>
      <c r="BM94" s="116"/>
      <c r="BN94" s="181"/>
      <c r="BO94" s="39"/>
      <c r="BP94" s="39"/>
      <c r="BQ94" s="39"/>
      <c r="BR94" s="39"/>
      <c r="BS94" s="181"/>
      <c r="BT94" s="181"/>
      <c r="BU94" s="39"/>
      <c r="BV94" s="39"/>
      <c r="BW94" s="38"/>
      <c r="BX94" s="38"/>
      <c r="BY94" s="35"/>
      <c r="BZ94" s="36"/>
      <c r="CB94" s="38"/>
      <c r="CC94" s="38"/>
      <c r="CD94" s="35"/>
      <c r="CE94" s="36"/>
      <c r="CG94" s="38"/>
      <c r="CH94" s="38"/>
      <c r="CI94" s="35"/>
      <c r="CJ94" s="36"/>
      <c r="CL94" s="38"/>
      <c r="CM94" s="38"/>
      <c r="CN94" s="35"/>
      <c r="CO94" s="36"/>
      <c r="CQ94" s="38"/>
      <c r="CR94" s="38"/>
      <c r="CS94" s="35"/>
      <c r="CT94" s="36"/>
      <c r="CV94" s="38"/>
      <c r="CW94" s="38"/>
      <c r="CX94" s="35"/>
      <c r="CY94" s="36"/>
      <c r="DA94" s="38"/>
      <c r="DB94" s="38"/>
      <c r="DC94" s="35"/>
      <c r="DD94" s="36"/>
      <c r="DF94" s="38"/>
      <c r="DG94" s="38"/>
      <c r="DH94" s="35"/>
      <c r="DI94" s="36"/>
      <c r="DK94" s="38"/>
      <c r="DL94" s="38"/>
      <c r="DM94" s="35"/>
      <c r="DN94" s="36"/>
      <c r="DO94" s="40"/>
      <c r="DP94" s="38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5"/>
      <c r="EC94" s="36"/>
      <c r="EE94" s="38"/>
      <c r="EF94" s="34"/>
      <c r="EG94" s="34"/>
      <c r="EH94" s="34"/>
      <c r="EI94" s="34"/>
      <c r="EJ94" s="34"/>
      <c r="EK94" s="34"/>
      <c r="EL94" s="34"/>
      <c r="EM94" s="34"/>
      <c r="EN94" s="34"/>
      <c r="EO94" s="34"/>
      <c r="EP94" s="34"/>
      <c r="EQ94" s="35"/>
      <c r="ER94" s="36"/>
      <c r="EU94" s="51"/>
      <c r="EV94" s="306"/>
      <c r="EW94" s="304"/>
      <c r="EX94" s="300"/>
      <c r="EY94" s="300"/>
      <c r="EZ94" s="302"/>
      <c r="FA94" s="41"/>
      <c r="FB94" s="41"/>
    </row>
    <row r="95" spans="1:158" s="37" customFormat="1" ht="21.75" customHeight="1" thickBot="1" x14ac:dyDescent="0.3">
      <c r="A95" s="270"/>
      <c r="B95" s="226"/>
      <c r="C95" s="284"/>
      <c r="D95" s="226"/>
      <c r="E95" s="286"/>
      <c r="F95" s="226"/>
      <c r="G95" s="226"/>
      <c r="H95" s="286"/>
      <c r="I95" s="226"/>
      <c r="J95" s="85"/>
      <c r="K95" s="85"/>
      <c r="L95" s="85"/>
      <c r="M95" s="85"/>
      <c r="N95" s="85"/>
      <c r="O95" s="87"/>
      <c r="P95" s="87">
        <f t="shared" ref="P95" si="1095">O94/24*P94</f>
        <v>0</v>
      </c>
      <c r="Q95" s="87">
        <f t="shared" ref="Q95" si="1096">O94/18*Q94</f>
        <v>0</v>
      </c>
      <c r="R95" s="87">
        <f t="shared" ref="R95" si="1097">SUM(O94/18)*R94</f>
        <v>0</v>
      </c>
      <c r="S95" s="87">
        <f t="shared" ref="S95" si="1098">SUM(O94/18)*S94</f>
        <v>0</v>
      </c>
      <c r="T95" s="88">
        <f t="shared" ref="T95" si="1099">SUM(O94/18)*T94</f>
        <v>0</v>
      </c>
      <c r="U95" s="89"/>
      <c r="V95" s="90"/>
      <c r="W95" s="86"/>
      <c r="X95" s="86"/>
      <c r="Y95" s="86">
        <f>SUM(17697*40%)/18*Y94</f>
        <v>0</v>
      </c>
      <c r="Z95" s="86">
        <f t="shared" ref="Z95" si="1100">SUM(K94*17697*Z94)</f>
        <v>0</v>
      </c>
      <c r="AA95" s="91">
        <f t="shared" ref="AA95" si="1101">((P95+Q95+R95+S95+T95)/27*18)*AA94</f>
        <v>0</v>
      </c>
      <c r="AB95" s="92">
        <f t="shared" ref="AB95" si="1102">(P95+Q95+R95+S95+T95+Z95+AA95+AD95+AE95+AF95+AG95+AH95+AI95+AK95)*25%</f>
        <v>0</v>
      </c>
      <c r="AC95" s="92">
        <f t="shared" ref="AC95" si="1103">+(P95+Q95+R95+S95+T95+Z95+AA95+AD95+AE95+AF95+AG95+AH95+AI95+AK95)*10%</f>
        <v>0</v>
      </c>
      <c r="AD95" s="93">
        <f t="shared" ref="AD95" si="1104">SUM(O94/18)*AD94</f>
        <v>0</v>
      </c>
      <c r="AE95" s="94">
        <f>(O94/18*AE94)*30%</f>
        <v>0</v>
      </c>
      <c r="AF95" s="94">
        <f>(O94/18*AF94)*50%</f>
        <v>0</v>
      </c>
      <c r="AG95" s="94">
        <f>(O94/18*AG94)*40%</f>
        <v>0</v>
      </c>
      <c r="AH95" s="94">
        <f>(O94/18*AH94)*35%</f>
        <v>0</v>
      </c>
      <c r="AI95" s="94">
        <f>(O94/18*AI94)*30%</f>
        <v>0</v>
      </c>
      <c r="AJ95" s="94"/>
      <c r="AK95" s="100"/>
      <c r="AL95" s="93"/>
      <c r="AM95" s="93"/>
      <c r="AN95" s="190">
        <f t="shared" ref="AN95" si="1105">+(P95+Q95+R95+S95+AA95+AD95+AE95+AF95+AG95+AH95+AI95+AK95+T95+Z95)*1.25-(P95+Q95+R95+S95+AA95+AD95+AE95+AF95+AG95+AH95+AI95+AK95+T95+Z95)</f>
        <v>0</v>
      </c>
      <c r="AO95" s="100"/>
      <c r="AP95" s="100"/>
      <c r="AQ95" s="100"/>
      <c r="AR95" s="92">
        <f>(AN95+AP95)*25%</f>
        <v>0</v>
      </c>
      <c r="AS95" s="92">
        <f>(AN95+AP95)*10%</f>
        <v>0</v>
      </c>
      <c r="AT95" s="97"/>
      <c r="AU95" s="98">
        <f t="shared" ref="AU95" si="1106">+(P95+Q95+R95+S95+T95+AD95+Z95)+((P95+Q95+R95+S95+T95+AD95+Z95)*25%)</f>
        <v>0</v>
      </c>
      <c r="AV95" s="98">
        <f t="shared" ref="AV95" si="1107">(AU95*1.25)-AU95</f>
        <v>0</v>
      </c>
      <c r="AW95" s="7"/>
      <c r="AX95" s="44">
        <f>AT95+AU95+AV95-AW95</f>
        <v>0</v>
      </c>
      <c r="AY95" s="44"/>
      <c r="AZ95" s="44"/>
      <c r="BA95" s="44"/>
      <c r="BB95" s="44"/>
      <c r="BC95" s="45"/>
      <c r="BD95" s="46"/>
      <c r="BE95" s="46"/>
      <c r="BF95" s="46"/>
      <c r="BG95" s="44"/>
      <c r="BH95" s="44"/>
      <c r="BI95" s="44"/>
      <c r="BJ95" s="47"/>
      <c r="BK95" s="119"/>
      <c r="BL95" s="43"/>
      <c r="BM95" s="117"/>
      <c r="BN95" s="49"/>
      <c r="BO95" s="49"/>
      <c r="BP95" s="49"/>
      <c r="BQ95" s="49"/>
      <c r="BR95" s="110"/>
      <c r="BS95" s="49"/>
      <c r="BT95" s="49"/>
      <c r="BU95" s="49"/>
      <c r="BV95" s="49"/>
      <c r="BW95" s="49"/>
      <c r="BX95" s="49"/>
      <c r="BY95" s="47"/>
      <c r="BZ95" s="48"/>
      <c r="CB95" s="49">
        <f t="shared" ref="CB95" si="1108">(AE95*35%)+AE95</f>
        <v>0</v>
      </c>
      <c r="CC95" s="49">
        <f t="shared" ref="CC95" si="1109">(CB95-(CB95*10%))*3.5%</f>
        <v>0</v>
      </c>
      <c r="CD95" s="47">
        <f t="shared" ref="CD95" si="1110">CB95*2%</f>
        <v>0</v>
      </c>
      <c r="CE95" s="48">
        <f t="shared" ref="CE95" si="1111">+((CB95-(CB95*10%))*9.5%)-CC95</f>
        <v>0</v>
      </c>
      <c r="CG95" s="49">
        <f t="shared" ref="CG95" si="1112">((AF95+AG95+AH95+AI95)*35%)+(AF95+AG95+AH95+AI95)</f>
        <v>0</v>
      </c>
      <c r="CH95" s="49">
        <f t="shared" ref="CH95" si="1113">(CG95-(CG95*10%))*3.5%</f>
        <v>0</v>
      </c>
      <c r="CI95" s="47">
        <f t="shared" ref="CI95" si="1114">CG95*2%</f>
        <v>0</v>
      </c>
      <c r="CJ95" s="48">
        <f t="shared" ref="CJ95" si="1115">+((CG95-(CG95*10%))*9.5%)-CH95</f>
        <v>0</v>
      </c>
      <c r="CL95" s="49">
        <f t="shared" ref="CL95" si="1116">+AJ95</f>
        <v>0</v>
      </c>
      <c r="CM95" s="49">
        <f t="shared" ref="CM95" si="1117">(AJ95-(AJ95*10%))*3.5%</f>
        <v>0</v>
      </c>
      <c r="CN95" s="47">
        <f t="shared" ref="CN95" si="1118">CL95*2%</f>
        <v>0</v>
      </c>
      <c r="CO95" s="48">
        <f>+((AJ95-(AJ278*10%))*9.5%)-CM95</f>
        <v>0</v>
      </c>
      <c r="CQ95" s="49"/>
      <c r="CR95" s="49"/>
      <c r="CS95" s="47"/>
      <c r="CT95" s="48"/>
      <c r="CV95" s="49"/>
      <c r="CW95" s="49"/>
      <c r="CX95" s="47"/>
      <c r="CY95" s="48"/>
      <c r="DA95" s="49"/>
      <c r="DB95" s="49"/>
      <c r="DC95" s="47"/>
      <c r="DD95" s="48"/>
      <c r="DF95" s="49"/>
      <c r="DG95" s="49"/>
      <c r="DH95" s="47"/>
      <c r="DI95" s="48"/>
      <c r="DK95" s="49"/>
      <c r="DL95" s="49"/>
      <c r="DM95" s="47"/>
      <c r="DN95" s="48"/>
      <c r="DO95" s="50"/>
      <c r="DP95" s="49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E95" s="49"/>
      <c r="EF95" s="49"/>
      <c r="EG95" s="49"/>
      <c r="EH95" s="49"/>
      <c r="EI95" s="49"/>
      <c r="EJ95" s="49"/>
      <c r="EK95" s="49"/>
      <c r="EL95" s="49"/>
      <c r="EM95" s="49"/>
      <c r="EN95" s="49"/>
      <c r="EO95" s="49"/>
      <c r="EP95" s="49"/>
      <c r="EQ95" s="49"/>
      <c r="ER95" s="49"/>
      <c r="EU95" s="179"/>
      <c r="EV95" s="307"/>
      <c r="EW95" s="305"/>
      <c r="EX95" s="301"/>
      <c r="EY95" s="301"/>
      <c r="EZ95" s="303"/>
      <c r="FA95" s="184"/>
      <c r="FB95" s="184"/>
    </row>
    <row r="96" spans="1:158" s="37" customFormat="1" ht="16.5" thickBot="1" x14ac:dyDescent="0.3">
      <c r="A96" s="269">
        <v>39</v>
      </c>
      <c r="B96" s="225" t="s">
        <v>247</v>
      </c>
      <c r="C96" s="283" t="s">
        <v>248</v>
      </c>
      <c r="D96" s="225" t="s">
        <v>438</v>
      </c>
      <c r="E96" s="285" t="s">
        <v>25</v>
      </c>
      <c r="F96" s="225" t="s">
        <v>249</v>
      </c>
      <c r="G96" s="225" t="s">
        <v>250</v>
      </c>
      <c r="H96" s="285" t="s">
        <v>430</v>
      </c>
      <c r="I96" s="225" t="s">
        <v>439</v>
      </c>
      <c r="J96" s="73"/>
      <c r="K96" s="73"/>
      <c r="L96" s="74"/>
      <c r="M96" s="83" t="s">
        <v>24</v>
      </c>
      <c r="N96" s="101">
        <v>5.01</v>
      </c>
      <c r="O96" s="76"/>
      <c r="P96" s="73"/>
      <c r="Q96" s="73"/>
      <c r="R96" s="73">
        <v>20</v>
      </c>
      <c r="S96" s="73">
        <v>6</v>
      </c>
      <c r="T96" s="73"/>
      <c r="U96" s="73"/>
      <c r="V96" s="73"/>
      <c r="W96" s="73" t="s">
        <v>492</v>
      </c>
      <c r="X96" s="73"/>
      <c r="Y96" s="73"/>
      <c r="Z96" s="76"/>
      <c r="AA96" s="78"/>
      <c r="AB96" s="79"/>
      <c r="AC96" s="79"/>
      <c r="AD96" s="80"/>
      <c r="AE96" s="81">
        <v>26</v>
      </c>
      <c r="AF96" s="81"/>
      <c r="AG96" s="81">
        <v>20</v>
      </c>
      <c r="AH96" s="81"/>
      <c r="AI96" s="81">
        <v>6</v>
      </c>
      <c r="AJ96" s="81"/>
      <c r="AK96" s="188"/>
      <c r="AL96" s="83"/>
      <c r="AM96" s="83"/>
      <c r="AN96" s="189"/>
      <c r="AO96" s="73"/>
      <c r="AP96" s="73"/>
      <c r="AQ96" s="73"/>
      <c r="AR96" s="79"/>
      <c r="AS96" s="79"/>
      <c r="AT96" s="79"/>
      <c r="AU96" s="84"/>
      <c r="AV96" s="84"/>
      <c r="AW96" s="111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5"/>
      <c r="BK96" s="35"/>
      <c r="BL96" s="118"/>
      <c r="BM96" s="116"/>
      <c r="BN96" s="181"/>
      <c r="BO96" s="39"/>
      <c r="BP96" s="39"/>
      <c r="BQ96" s="39"/>
      <c r="BR96" s="39"/>
      <c r="BS96" s="181"/>
      <c r="BT96" s="181"/>
      <c r="BU96" s="39"/>
      <c r="BV96" s="39"/>
      <c r="BW96" s="38"/>
      <c r="BX96" s="38"/>
      <c r="BY96" s="35"/>
      <c r="BZ96" s="36"/>
      <c r="CB96" s="38"/>
      <c r="CC96" s="38"/>
      <c r="CD96" s="35"/>
      <c r="CE96" s="36"/>
      <c r="CG96" s="38"/>
      <c r="CH96" s="38"/>
      <c r="CI96" s="35"/>
      <c r="CJ96" s="36"/>
      <c r="CL96" s="38"/>
      <c r="CM96" s="38"/>
      <c r="CN96" s="35"/>
      <c r="CO96" s="36"/>
      <c r="CQ96" s="38"/>
      <c r="CR96" s="38"/>
      <c r="CS96" s="35"/>
      <c r="CT96" s="36"/>
      <c r="CV96" s="38"/>
      <c r="CW96" s="38"/>
      <c r="CX96" s="35"/>
      <c r="CY96" s="36"/>
      <c r="DA96" s="38"/>
      <c r="DB96" s="38"/>
      <c r="DC96" s="35"/>
      <c r="DD96" s="36"/>
      <c r="DF96" s="38"/>
      <c r="DG96" s="38"/>
      <c r="DH96" s="35"/>
      <c r="DI96" s="36"/>
      <c r="DK96" s="38"/>
      <c r="DL96" s="38"/>
      <c r="DM96" s="35"/>
      <c r="DN96" s="36"/>
      <c r="DO96" s="40"/>
      <c r="DP96" s="38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5"/>
      <c r="EC96" s="36"/>
      <c r="EE96" s="38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5"/>
      <c r="ER96" s="36"/>
      <c r="EU96" s="51"/>
      <c r="EV96" s="306"/>
      <c r="EW96" s="304"/>
      <c r="EX96" s="182"/>
      <c r="EY96" s="300"/>
      <c r="EZ96" s="302"/>
      <c r="FA96" s="41"/>
      <c r="FB96" s="41"/>
    </row>
    <row r="97" spans="1:158" s="37" customFormat="1" ht="18.75" customHeight="1" thickBot="1" x14ac:dyDescent="0.3">
      <c r="A97" s="270"/>
      <c r="B97" s="226"/>
      <c r="C97" s="284"/>
      <c r="D97" s="226"/>
      <c r="E97" s="286"/>
      <c r="F97" s="226"/>
      <c r="G97" s="226"/>
      <c r="H97" s="286"/>
      <c r="I97" s="226"/>
      <c r="J97" s="85"/>
      <c r="K97" s="85"/>
      <c r="L97" s="85"/>
      <c r="M97" s="83" t="s">
        <v>93</v>
      </c>
      <c r="N97" s="101">
        <v>4.74</v>
      </c>
      <c r="O97" s="76"/>
      <c r="P97" s="87">
        <f t="shared" ref="P97" si="1119">O96/24*P96</f>
        <v>0</v>
      </c>
      <c r="Q97" s="87">
        <f t="shared" ref="Q97" si="1120">O96/18*Q96</f>
        <v>0</v>
      </c>
      <c r="R97" s="87">
        <f>SUM(O96/18)*14+(O97/18)*6</f>
        <v>0</v>
      </c>
      <c r="S97" s="87">
        <f>SUM(O96/18)*S96</f>
        <v>0</v>
      </c>
      <c r="T97" s="88">
        <f t="shared" ref="T97" si="1121">SUM(O96/18)*T96</f>
        <v>0</v>
      </c>
      <c r="U97" s="89">
        <f t="shared" ref="U97" si="1122">SUM(17697*20%/18*U96)</f>
        <v>0</v>
      </c>
      <c r="V97" s="86"/>
      <c r="W97" s="86"/>
      <c r="X97" s="86"/>
      <c r="Y97" s="86">
        <f>SUM(17697*40%)/18*Y96</f>
        <v>0</v>
      </c>
      <c r="Z97" s="86">
        <f t="shared" ref="Z97" si="1123">SUM(K96*17697*Z96)</f>
        <v>0</v>
      </c>
      <c r="AA97" s="91">
        <f t="shared" ref="AA97" si="1124">((P97+Q97+R97+S97+T97)/27*18)*AA96</f>
        <v>0</v>
      </c>
      <c r="AB97" s="92">
        <f t="shared" ref="AB97" si="1125">(P97+Q97+R97+S97+T97+Z97+AA97+AD97+AE97+AF97+AG97+AH97+AI97+AK97)*25%</f>
        <v>0</v>
      </c>
      <c r="AC97" s="92">
        <f t="shared" ref="AC97" si="1126">+(P97+Q97+R97+S97+T97+Z97+AA97+AD97+AE97+AF97+AG97+AH97+AI97+AK97)*10%</f>
        <v>0</v>
      </c>
      <c r="AD97" s="93">
        <f t="shared" ref="AD97" si="1127">SUM(O96/18)*AD96</f>
        <v>0</v>
      </c>
      <c r="AE97" s="94">
        <f>(O96/18*AE96)*30%</f>
        <v>0</v>
      </c>
      <c r="AF97" s="94">
        <f>(O96/18*AF96)*50%</f>
        <v>0</v>
      </c>
      <c r="AG97" s="94">
        <f>(O96/18*AG96)*40%</f>
        <v>0</v>
      </c>
      <c r="AH97" s="94">
        <f>(O96/18*AH96)*35%</f>
        <v>0</v>
      </c>
      <c r="AI97" s="94">
        <f>(O96/18*AI96)*30%</f>
        <v>0</v>
      </c>
      <c r="AJ97" s="94"/>
      <c r="AK97" s="100"/>
      <c r="AL97" s="93">
        <f t="shared" ref="AL97" si="1128">SUM(17697*20%/18*AL96)</f>
        <v>0</v>
      </c>
      <c r="AM97" s="93"/>
      <c r="AN97" s="190">
        <f t="shared" ref="AN97" si="1129">+(P97+Q97+R97+S97+AA97+AD97+AE97+AF97+AG97+AH97+AI97+AK97+T97+Z97)*1.25-(P97+Q97+R97+S97+AA97+AD97+AE97+AF97+AG97+AH97+AI97+AK97+T97+Z97)</f>
        <v>0</v>
      </c>
      <c r="AO97" s="100"/>
      <c r="AP97" s="100"/>
      <c r="AQ97" s="100"/>
      <c r="AR97" s="92">
        <f>(AN97+AP97)*25%</f>
        <v>0</v>
      </c>
      <c r="AS97" s="92">
        <f>(AN97+AP97)*10%</f>
        <v>0</v>
      </c>
      <c r="AT97" s="97"/>
      <c r="AU97" s="98">
        <f t="shared" ref="AU97" si="1130">+(P97+Q97+R97+S97+T97+AD97+Z97)+((P97+Q97+R97+S97+T97+AD97+Z97)*25%)</f>
        <v>0</v>
      </c>
      <c r="AV97" s="98">
        <f t="shared" ref="AV97" si="1131">(AU97*1.25)-AU97</f>
        <v>0</v>
      </c>
      <c r="AW97" s="7"/>
      <c r="AX97" s="44">
        <f>AT97+AU97+AV97-AW97</f>
        <v>0</v>
      </c>
      <c r="AY97" s="44"/>
      <c r="AZ97" s="44"/>
      <c r="BA97" s="44"/>
      <c r="BB97" s="44"/>
      <c r="BC97" s="45"/>
      <c r="BD97" s="46"/>
      <c r="BE97" s="46"/>
      <c r="BF97" s="46"/>
      <c r="BG97" s="44"/>
      <c r="BH97" s="44"/>
      <c r="BI97" s="44"/>
      <c r="BJ97" s="47"/>
      <c r="BK97" s="119"/>
      <c r="BL97" s="43"/>
      <c r="BM97" s="117"/>
      <c r="BN97" s="49"/>
      <c r="BO97" s="49"/>
      <c r="BP97" s="49"/>
      <c r="BQ97" s="49"/>
      <c r="BR97" s="110"/>
      <c r="BS97" s="49"/>
      <c r="BT97" s="49"/>
      <c r="BU97" s="49"/>
      <c r="BV97" s="49"/>
      <c r="BW97" s="49"/>
      <c r="BX97" s="49"/>
      <c r="BY97" s="47"/>
      <c r="BZ97" s="48"/>
      <c r="CB97" s="49">
        <f t="shared" ref="CB97" si="1132">(AE97*35%)+AE97</f>
        <v>0</v>
      </c>
      <c r="CC97" s="49">
        <f t="shared" ref="CC97" si="1133">(CB97-(CB97*10%))*3.5%</f>
        <v>0</v>
      </c>
      <c r="CD97" s="47">
        <f t="shared" ref="CD97" si="1134">CB97*2%</f>
        <v>0</v>
      </c>
      <c r="CE97" s="48">
        <f t="shared" ref="CE97" si="1135">+((CB97-(CB97*10%))*9.5%)-CC97</f>
        <v>0</v>
      </c>
      <c r="CG97" s="49">
        <f t="shared" ref="CG97" si="1136">((AF97+AG97+AH97+AI97)*35%)+(AF97+AG97+AH97+AI97)</f>
        <v>0</v>
      </c>
      <c r="CH97" s="49">
        <f t="shared" ref="CH97" si="1137">(CG97-(CG97*10%))*3.5%</f>
        <v>0</v>
      </c>
      <c r="CI97" s="47">
        <f t="shared" ref="CI97" si="1138">CG97*2%</f>
        <v>0</v>
      </c>
      <c r="CJ97" s="48">
        <f t="shared" ref="CJ97" si="1139">+((CG97-(CG97*10%))*9.5%)-CH97</f>
        <v>0</v>
      </c>
      <c r="CL97" s="49">
        <f t="shared" ref="CL97" si="1140">+AJ97</f>
        <v>0</v>
      </c>
      <c r="CM97" s="49">
        <f t="shared" ref="CM97" si="1141">(AJ97-(AJ97*10%))*3.5%</f>
        <v>0</v>
      </c>
      <c r="CN97" s="47">
        <f t="shared" ref="CN97" si="1142">CL97*2%</f>
        <v>0</v>
      </c>
      <c r="CO97" s="48">
        <f>+((AJ97-(AJ280*10%))*9.5%)-CM97</f>
        <v>0</v>
      </c>
      <c r="CQ97" s="49"/>
      <c r="CR97" s="49"/>
      <c r="CS97" s="47"/>
      <c r="CT97" s="48"/>
      <c r="CV97" s="49"/>
      <c r="CW97" s="49"/>
      <c r="CX97" s="47"/>
      <c r="CY97" s="48"/>
      <c r="DA97" s="49"/>
      <c r="DB97" s="49"/>
      <c r="DC97" s="47"/>
      <c r="DD97" s="48"/>
      <c r="DF97" s="49"/>
      <c r="DG97" s="49"/>
      <c r="DH97" s="47"/>
      <c r="DI97" s="48"/>
      <c r="DK97" s="49"/>
      <c r="DL97" s="49"/>
      <c r="DM97" s="47"/>
      <c r="DN97" s="48"/>
      <c r="DO97" s="50"/>
      <c r="DP97" s="49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  <c r="EQ97" s="49"/>
      <c r="ER97" s="49"/>
      <c r="EU97" s="179"/>
      <c r="EV97" s="307"/>
      <c r="EW97" s="305"/>
      <c r="EX97" s="183"/>
      <c r="EY97" s="301"/>
      <c r="EZ97" s="303"/>
      <c r="FA97" s="184"/>
      <c r="FB97" s="184"/>
    </row>
    <row r="98" spans="1:158" s="37" customFormat="1" ht="16.5" thickBot="1" x14ac:dyDescent="0.3">
      <c r="A98" s="269">
        <v>40</v>
      </c>
      <c r="B98" s="225" t="s">
        <v>251</v>
      </c>
      <c r="C98" s="283" t="s">
        <v>252</v>
      </c>
      <c r="D98" s="225" t="s">
        <v>229</v>
      </c>
      <c r="E98" s="285" t="s">
        <v>25</v>
      </c>
      <c r="F98" s="225" t="s">
        <v>253</v>
      </c>
      <c r="G98" s="225" t="s">
        <v>254</v>
      </c>
      <c r="H98" s="285" t="s">
        <v>440</v>
      </c>
      <c r="I98" s="225" t="s">
        <v>183</v>
      </c>
      <c r="J98" s="73"/>
      <c r="K98" s="73"/>
      <c r="L98" s="74"/>
      <c r="M98" s="73" t="s">
        <v>79</v>
      </c>
      <c r="N98" s="75">
        <v>5.2</v>
      </c>
      <c r="O98" s="76"/>
      <c r="P98" s="73"/>
      <c r="Q98" s="73"/>
      <c r="R98" s="73"/>
      <c r="S98" s="73">
        <v>15</v>
      </c>
      <c r="T98" s="73">
        <v>7</v>
      </c>
      <c r="U98" s="73">
        <v>21</v>
      </c>
      <c r="V98" s="73" t="s">
        <v>326</v>
      </c>
      <c r="W98" s="73"/>
      <c r="X98" s="73"/>
      <c r="Y98" s="73"/>
      <c r="Z98" s="76"/>
      <c r="AA98" s="78"/>
      <c r="AB98" s="79"/>
      <c r="AC98" s="79"/>
      <c r="AD98" s="80"/>
      <c r="AE98" s="81">
        <v>22</v>
      </c>
      <c r="AF98" s="81"/>
      <c r="AG98" s="81"/>
      <c r="AH98" s="81">
        <v>22</v>
      </c>
      <c r="AI98" s="81"/>
      <c r="AJ98" s="81"/>
      <c r="AK98" s="188"/>
      <c r="AL98" s="83">
        <v>21</v>
      </c>
      <c r="AM98" s="83" t="s">
        <v>326</v>
      </c>
      <c r="AN98" s="189"/>
      <c r="AO98" s="73"/>
      <c r="AP98" s="73"/>
      <c r="AQ98" s="73"/>
      <c r="AR98" s="79"/>
      <c r="AS98" s="79"/>
      <c r="AT98" s="79"/>
      <c r="AU98" s="84"/>
      <c r="AV98" s="84"/>
      <c r="AW98" s="111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5"/>
      <c r="BK98" s="35"/>
      <c r="BL98" s="118"/>
      <c r="BM98" s="116"/>
      <c r="BN98" s="181"/>
      <c r="BO98" s="39"/>
      <c r="BP98" s="39"/>
      <c r="BQ98" s="39"/>
      <c r="BR98" s="39"/>
      <c r="BS98" s="181"/>
      <c r="BT98" s="181"/>
      <c r="BU98" s="39"/>
      <c r="BV98" s="39"/>
      <c r="BW98" s="38"/>
      <c r="BX98" s="38"/>
      <c r="BY98" s="35"/>
      <c r="BZ98" s="36"/>
      <c r="CB98" s="38"/>
      <c r="CC98" s="38"/>
      <c r="CD98" s="35"/>
      <c r="CE98" s="36"/>
      <c r="CG98" s="38"/>
      <c r="CH98" s="38"/>
      <c r="CI98" s="35"/>
      <c r="CJ98" s="36"/>
      <c r="CL98" s="38"/>
      <c r="CM98" s="38"/>
      <c r="CN98" s="35"/>
      <c r="CO98" s="36"/>
      <c r="CQ98" s="38"/>
      <c r="CR98" s="38"/>
      <c r="CS98" s="35"/>
      <c r="CT98" s="36"/>
      <c r="CV98" s="38"/>
      <c r="CW98" s="38"/>
      <c r="CX98" s="35"/>
      <c r="CY98" s="36"/>
      <c r="DA98" s="38"/>
      <c r="DB98" s="38"/>
      <c r="DC98" s="35"/>
      <c r="DD98" s="36"/>
      <c r="DF98" s="38"/>
      <c r="DG98" s="38"/>
      <c r="DH98" s="35"/>
      <c r="DI98" s="36"/>
      <c r="DK98" s="38"/>
      <c r="DL98" s="38"/>
      <c r="DM98" s="35"/>
      <c r="DN98" s="36"/>
      <c r="DO98" s="40"/>
      <c r="DP98" s="38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5"/>
      <c r="EC98" s="36"/>
      <c r="EE98" s="38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5"/>
      <c r="ER98" s="36"/>
      <c r="EU98" s="51"/>
      <c r="EV98" s="306"/>
      <c r="EW98" s="304"/>
      <c r="EX98" s="182"/>
      <c r="EY98" s="300"/>
      <c r="EZ98" s="302"/>
      <c r="FA98" s="41"/>
      <c r="FB98" s="41"/>
    </row>
    <row r="99" spans="1:158" s="37" customFormat="1" ht="31.5" customHeight="1" thickBot="1" x14ac:dyDescent="0.3">
      <c r="A99" s="270"/>
      <c r="B99" s="226"/>
      <c r="C99" s="284"/>
      <c r="D99" s="226"/>
      <c r="E99" s="286"/>
      <c r="F99" s="226"/>
      <c r="G99" s="226"/>
      <c r="H99" s="286"/>
      <c r="I99" s="226"/>
      <c r="J99" s="85"/>
      <c r="K99" s="85"/>
      <c r="L99" s="85"/>
      <c r="M99" s="85"/>
      <c r="N99" s="85"/>
      <c r="O99" s="87"/>
      <c r="P99" s="87">
        <f t="shared" ref="P99" si="1143">O98/24*P98</f>
        <v>0</v>
      </c>
      <c r="Q99" s="87">
        <f t="shared" ref="Q99" si="1144">O98/18*Q98</f>
        <v>0</v>
      </c>
      <c r="R99" s="87">
        <f t="shared" ref="R99" si="1145">SUM(O98/18)*R98</f>
        <v>0</v>
      </c>
      <c r="S99" s="87">
        <f t="shared" ref="S99" si="1146">SUM(O98/18)*S98</f>
        <v>0</v>
      </c>
      <c r="T99" s="88">
        <f t="shared" ref="T99" si="1147">SUM(O98/18)*T98</f>
        <v>0</v>
      </c>
      <c r="U99" s="89"/>
      <c r="V99" s="90"/>
      <c r="W99" s="85"/>
      <c r="X99" s="86"/>
      <c r="Y99" s="86"/>
      <c r="Z99" s="86">
        <f t="shared" ref="Z99" si="1148">SUM(K98*17697*Z98)</f>
        <v>0</v>
      </c>
      <c r="AA99" s="91">
        <f t="shared" ref="AA99" si="1149">((P99+Q99+R99+S99+T99)/27*18)*AA98</f>
        <v>0</v>
      </c>
      <c r="AB99" s="92">
        <f t="shared" ref="AB99" si="1150">(P99+Q99+R99+S99+T99+Z99+AA99+AD99+AE99+AF99+AG99+AH99+AI99+AK99)*25%</f>
        <v>0</v>
      </c>
      <c r="AC99" s="92">
        <f t="shared" ref="AC99" si="1151">+(P99+Q99+R99+S99+T99+Z99+AA99+AD99+AE99+AF99+AG99+AH99+AI99+AK99)*10%</f>
        <v>0</v>
      </c>
      <c r="AD99" s="93">
        <f t="shared" ref="AD99" si="1152">SUM(O98/18)*AD98</f>
        <v>0</v>
      </c>
      <c r="AE99" s="94">
        <f>(O98/18*AE98)*30%</f>
        <v>0</v>
      </c>
      <c r="AF99" s="94">
        <f>(O98/18*AF98)*50%</f>
        <v>0</v>
      </c>
      <c r="AG99" s="94">
        <f>(O98/18*AG98)*40%</f>
        <v>0</v>
      </c>
      <c r="AH99" s="94">
        <f>(O98/18*AH98)*35%</f>
        <v>0</v>
      </c>
      <c r="AI99" s="94">
        <f>(O98/18*AI98)*30%</f>
        <v>0</v>
      </c>
      <c r="AJ99" s="94"/>
      <c r="AK99" s="100"/>
      <c r="AL99" s="93"/>
      <c r="AM99" s="93"/>
      <c r="AN99" s="190">
        <f t="shared" ref="AN99" si="1153">+(P99+Q99+R99+S99+AA99+AD99+AE99+AF99+AG99+AH99+AI99+AK99+T99+Z99)*1.25-(P99+Q99+R99+S99+AA99+AD99+AE99+AF99+AG99+AH99+AI99+AK99+T99+Z99)</f>
        <v>0</v>
      </c>
      <c r="AO99" s="100"/>
      <c r="AP99" s="100"/>
      <c r="AQ99" s="100"/>
      <c r="AR99" s="92">
        <f>(AN99+AP99)*25%</f>
        <v>0</v>
      </c>
      <c r="AS99" s="92">
        <f>(AN99+AP99)*10%</f>
        <v>0</v>
      </c>
      <c r="AT99" s="97"/>
      <c r="AU99" s="98">
        <f t="shared" ref="AU99" si="1154">+(P99+Q99+R99+S99+T99+AD99+Z99)+((P99+Q99+R99+S99+T99+AD99+Z99)*25%)</f>
        <v>0</v>
      </c>
      <c r="AV99" s="98">
        <f t="shared" ref="AV99" si="1155">(AU99*1.25)-AU99</f>
        <v>0</v>
      </c>
      <c r="AW99" s="7"/>
      <c r="AX99" s="44">
        <f>AT99+AU99+AV99-AW99</f>
        <v>0</v>
      </c>
      <c r="AY99" s="44"/>
      <c r="AZ99" s="44"/>
      <c r="BA99" s="44"/>
      <c r="BB99" s="44"/>
      <c r="BC99" s="45"/>
      <c r="BD99" s="46"/>
      <c r="BE99" s="46"/>
      <c r="BF99" s="46"/>
      <c r="BG99" s="44"/>
      <c r="BH99" s="44"/>
      <c r="BI99" s="44"/>
      <c r="BJ99" s="47"/>
      <c r="BK99" s="119"/>
      <c r="BL99" s="43"/>
      <c r="BM99" s="117"/>
      <c r="BN99" s="49"/>
      <c r="BO99" s="49"/>
      <c r="BP99" s="49"/>
      <c r="BQ99" s="49"/>
      <c r="BR99" s="110"/>
      <c r="BS99" s="49"/>
      <c r="BT99" s="49"/>
      <c r="BU99" s="49"/>
      <c r="BV99" s="49"/>
      <c r="BW99" s="49"/>
      <c r="BX99" s="49"/>
      <c r="BY99" s="47"/>
      <c r="BZ99" s="48"/>
      <c r="CB99" s="49">
        <f t="shared" ref="CB99" si="1156">(AE99*35%)+AE99</f>
        <v>0</v>
      </c>
      <c r="CC99" s="49">
        <f t="shared" ref="CC99" si="1157">(CB99-(CB99*10%))*3.5%</f>
        <v>0</v>
      </c>
      <c r="CD99" s="47">
        <f t="shared" ref="CD99" si="1158">CB99*2%</f>
        <v>0</v>
      </c>
      <c r="CE99" s="48">
        <f t="shared" ref="CE99" si="1159">+((CB99-(CB99*10%))*9.5%)-CC99</f>
        <v>0</v>
      </c>
      <c r="CG99" s="49">
        <f t="shared" ref="CG99" si="1160">((AF99+AG99+AH99+AI99)*35%)+(AF99+AG99+AH99+AI99)</f>
        <v>0</v>
      </c>
      <c r="CH99" s="49">
        <f t="shared" ref="CH99" si="1161">(CG99-(CG99*10%))*3.5%</f>
        <v>0</v>
      </c>
      <c r="CI99" s="47">
        <f t="shared" ref="CI99" si="1162">CG99*2%</f>
        <v>0</v>
      </c>
      <c r="CJ99" s="48">
        <f t="shared" ref="CJ99" si="1163">+((CG99-(CG99*10%))*9.5%)-CH99</f>
        <v>0</v>
      </c>
      <c r="CL99" s="49">
        <f t="shared" ref="CL99" si="1164">+AJ99</f>
        <v>0</v>
      </c>
      <c r="CM99" s="49">
        <f t="shared" ref="CM99" si="1165">(AJ99-(AJ99*10%))*3.5%</f>
        <v>0</v>
      </c>
      <c r="CN99" s="47">
        <f t="shared" ref="CN99" si="1166">CL99*2%</f>
        <v>0</v>
      </c>
      <c r="CO99" s="48">
        <f>+((AJ99-(AJ282*10%))*9.5%)-CM99</f>
        <v>0</v>
      </c>
      <c r="CQ99" s="49"/>
      <c r="CR99" s="49"/>
      <c r="CS99" s="47"/>
      <c r="CT99" s="48"/>
      <c r="CV99" s="49"/>
      <c r="CW99" s="49"/>
      <c r="CX99" s="47"/>
      <c r="CY99" s="48"/>
      <c r="DA99" s="49"/>
      <c r="DB99" s="49"/>
      <c r="DC99" s="47"/>
      <c r="DD99" s="48"/>
      <c r="DF99" s="49"/>
      <c r="DG99" s="49"/>
      <c r="DH99" s="47"/>
      <c r="DI99" s="48"/>
      <c r="DK99" s="49"/>
      <c r="DL99" s="49"/>
      <c r="DM99" s="47"/>
      <c r="DN99" s="48"/>
      <c r="DO99" s="50"/>
      <c r="DP99" s="49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E99" s="49"/>
      <c r="EF99" s="49"/>
      <c r="EG99" s="49"/>
      <c r="EH99" s="49"/>
      <c r="EI99" s="49"/>
      <c r="EJ99" s="49"/>
      <c r="EK99" s="49"/>
      <c r="EL99" s="49"/>
      <c r="EM99" s="49"/>
      <c r="EN99" s="49"/>
      <c r="EO99" s="49"/>
      <c r="EP99" s="49"/>
      <c r="EQ99" s="49"/>
      <c r="ER99" s="49"/>
      <c r="EU99" s="179"/>
      <c r="EV99" s="307"/>
      <c r="EW99" s="305"/>
      <c r="EX99" s="183"/>
      <c r="EY99" s="301"/>
      <c r="EZ99" s="303"/>
      <c r="FA99" s="184"/>
      <c r="FB99" s="184"/>
    </row>
    <row r="100" spans="1:158" s="37" customFormat="1" ht="16.5" thickBot="1" x14ac:dyDescent="0.3">
      <c r="A100" s="269">
        <v>41</v>
      </c>
      <c r="B100" s="225" t="s">
        <v>255</v>
      </c>
      <c r="C100" s="283" t="s">
        <v>256</v>
      </c>
      <c r="D100" s="225" t="s">
        <v>257</v>
      </c>
      <c r="E100" s="285" t="s">
        <v>25</v>
      </c>
      <c r="F100" s="225" t="s">
        <v>258</v>
      </c>
      <c r="G100" s="225" t="s">
        <v>259</v>
      </c>
      <c r="H100" s="285" t="s">
        <v>441</v>
      </c>
      <c r="I100" s="225" t="s">
        <v>260</v>
      </c>
      <c r="J100" s="73"/>
      <c r="K100" s="73"/>
      <c r="L100" s="74"/>
      <c r="M100" s="73" t="s">
        <v>79</v>
      </c>
      <c r="N100" s="75">
        <v>5.03</v>
      </c>
      <c r="O100" s="76"/>
      <c r="P100" s="73"/>
      <c r="Q100" s="73">
        <v>1</v>
      </c>
      <c r="R100" s="73"/>
      <c r="S100" s="73">
        <v>10</v>
      </c>
      <c r="T100" s="73">
        <v>2</v>
      </c>
      <c r="U100" s="73">
        <v>11</v>
      </c>
      <c r="V100" s="73"/>
      <c r="W100" s="73"/>
      <c r="X100" s="73"/>
      <c r="Y100" s="73"/>
      <c r="Z100" s="76"/>
      <c r="AA100" s="78"/>
      <c r="AB100" s="79"/>
      <c r="AC100" s="79"/>
      <c r="AD100" s="80"/>
      <c r="AE100" s="81">
        <v>13</v>
      </c>
      <c r="AF100" s="81"/>
      <c r="AG100" s="81"/>
      <c r="AH100" s="81"/>
      <c r="AI100" s="81"/>
      <c r="AJ100" s="81"/>
      <c r="AK100" s="188"/>
      <c r="AL100" s="83">
        <v>11</v>
      </c>
      <c r="AM100" s="83"/>
      <c r="AN100" s="189"/>
      <c r="AO100" s="73"/>
      <c r="AP100" s="73"/>
      <c r="AQ100" s="73"/>
      <c r="AR100" s="79"/>
      <c r="AS100" s="79"/>
      <c r="AT100" s="79"/>
      <c r="AU100" s="84"/>
      <c r="AV100" s="84"/>
      <c r="AW100" s="111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5"/>
      <c r="BK100" s="35"/>
      <c r="BL100" s="118"/>
      <c r="BM100" s="116"/>
      <c r="BN100" s="181"/>
      <c r="BO100" s="39"/>
      <c r="BP100" s="39"/>
      <c r="BQ100" s="39"/>
      <c r="BR100" s="39"/>
      <c r="BS100" s="181"/>
      <c r="BT100" s="181"/>
      <c r="BU100" s="39"/>
      <c r="BV100" s="39"/>
      <c r="BW100" s="38"/>
      <c r="BX100" s="38"/>
      <c r="BY100" s="35"/>
      <c r="BZ100" s="36"/>
      <c r="CB100" s="38"/>
      <c r="CC100" s="38"/>
      <c r="CD100" s="35"/>
      <c r="CE100" s="36"/>
      <c r="CG100" s="38"/>
      <c r="CH100" s="38"/>
      <c r="CI100" s="35"/>
      <c r="CJ100" s="36"/>
      <c r="CL100" s="38"/>
      <c r="CM100" s="38"/>
      <c r="CN100" s="35"/>
      <c r="CO100" s="36"/>
      <c r="CQ100" s="38"/>
      <c r="CR100" s="38"/>
      <c r="CS100" s="35"/>
      <c r="CT100" s="36"/>
      <c r="CV100" s="38"/>
      <c r="CW100" s="38"/>
      <c r="CX100" s="35"/>
      <c r="CY100" s="36"/>
      <c r="DA100" s="38"/>
      <c r="DB100" s="38"/>
      <c r="DC100" s="35"/>
      <c r="DD100" s="36"/>
      <c r="DF100" s="38"/>
      <c r="DG100" s="38"/>
      <c r="DH100" s="35"/>
      <c r="DI100" s="36"/>
      <c r="DK100" s="38"/>
      <c r="DL100" s="38"/>
      <c r="DM100" s="35"/>
      <c r="DN100" s="36"/>
      <c r="DO100" s="40"/>
      <c r="DP100" s="38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5"/>
      <c r="EC100" s="36"/>
      <c r="EE100" s="38"/>
      <c r="EF100" s="34"/>
      <c r="EG100" s="34"/>
      <c r="EH100" s="34"/>
      <c r="EI100" s="34"/>
      <c r="EJ100" s="34"/>
      <c r="EK100" s="34"/>
      <c r="EL100" s="34"/>
      <c r="EM100" s="34"/>
      <c r="EN100" s="34"/>
      <c r="EO100" s="34"/>
      <c r="EP100" s="34"/>
      <c r="EQ100" s="35"/>
      <c r="ER100" s="36"/>
      <c r="EU100" s="51"/>
      <c r="EV100" s="306"/>
      <c r="EW100" s="304"/>
      <c r="EX100" s="300"/>
      <c r="EY100" s="300"/>
      <c r="EZ100" s="302"/>
      <c r="FA100" s="41"/>
      <c r="FB100" s="41"/>
    </row>
    <row r="101" spans="1:158" s="37" customFormat="1" ht="30" customHeight="1" thickBot="1" x14ac:dyDescent="0.3">
      <c r="A101" s="270"/>
      <c r="B101" s="226"/>
      <c r="C101" s="284"/>
      <c r="D101" s="226"/>
      <c r="E101" s="286"/>
      <c r="F101" s="226"/>
      <c r="G101" s="226"/>
      <c r="H101" s="286"/>
      <c r="I101" s="226"/>
      <c r="J101" s="85"/>
      <c r="K101" s="85"/>
      <c r="L101" s="85"/>
      <c r="M101" s="85"/>
      <c r="N101" s="85"/>
      <c r="O101" s="87"/>
      <c r="P101" s="87">
        <f t="shared" ref="P101" si="1167">O100/24*P100</f>
        <v>0</v>
      </c>
      <c r="Q101" s="87">
        <f t="shared" ref="Q101" si="1168">O100/18*Q100</f>
        <v>0</v>
      </c>
      <c r="R101" s="87">
        <f t="shared" ref="R101" si="1169">SUM(O100/18)*R100</f>
        <v>0</v>
      </c>
      <c r="S101" s="87">
        <f t="shared" ref="S101" si="1170">SUM(O100/18)*S100</f>
        <v>0</v>
      </c>
      <c r="T101" s="88">
        <f t="shared" ref="T101" si="1171">SUM(O100/18)*T100</f>
        <v>0</v>
      </c>
      <c r="U101" s="89"/>
      <c r="V101" s="86"/>
      <c r="W101" s="85"/>
      <c r="X101" s="86"/>
      <c r="Y101" s="86"/>
      <c r="Z101" s="86">
        <f t="shared" ref="Z101" si="1172">SUM(K100*17697*Z100)</f>
        <v>0</v>
      </c>
      <c r="AA101" s="91">
        <f t="shared" ref="AA101" si="1173">((P101+Q101+R101+S101+T101)/27*18)*AA100</f>
        <v>0</v>
      </c>
      <c r="AB101" s="92">
        <f t="shared" ref="AB101" si="1174">(P101+Q101+R101+S101+T101+Z101+AA101+AD101+AE101+AF101+AG101+AH101+AI101+AK101)*25%</f>
        <v>0</v>
      </c>
      <c r="AC101" s="92">
        <f t="shared" ref="AC101" si="1175">+(P101+Q101+R101+S101+T101+Z101+AA101+AD101+AE101+AF101+AG101+AH101+AI101+AK101)*10%</f>
        <v>0</v>
      </c>
      <c r="AD101" s="93">
        <f t="shared" ref="AD101" si="1176">SUM(O100/18)*AD100</f>
        <v>0</v>
      </c>
      <c r="AE101" s="94">
        <f>(O100/18*AE100)*30%</f>
        <v>0</v>
      </c>
      <c r="AF101" s="94">
        <f>(O100/18*AF100)*50%</f>
        <v>0</v>
      </c>
      <c r="AG101" s="94">
        <f>(O100/18*AG100)*40%</f>
        <v>0</v>
      </c>
      <c r="AH101" s="94">
        <f>(O100/18*AH100)*35%</f>
        <v>0</v>
      </c>
      <c r="AI101" s="94">
        <f>(O100/18*AI100)*30%</f>
        <v>0</v>
      </c>
      <c r="AJ101" s="94"/>
      <c r="AK101" s="100"/>
      <c r="AL101" s="93"/>
      <c r="AM101" s="93"/>
      <c r="AN101" s="190">
        <f t="shared" ref="AN101" si="1177">+(P101+Q101+R101+S101+AA101+AD101+AE101+AF101+AG101+AH101+AI101+AK101+T101+Z101)*1.25-(P101+Q101+R101+S101+AA101+AD101+AE101+AF101+AG101+AH101+AI101+AK101+T101+Z101)</f>
        <v>0</v>
      </c>
      <c r="AO101" s="100"/>
      <c r="AP101" s="100"/>
      <c r="AQ101" s="100"/>
      <c r="AR101" s="92">
        <f>(AN101+AP101)*25%</f>
        <v>0</v>
      </c>
      <c r="AS101" s="92">
        <f>(AN101+AP101)*10%</f>
        <v>0</v>
      </c>
      <c r="AT101" s="97"/>
      <c r="AU101" s="98">
        <f t="shared" ref="AU101" si="1178">+(P101+Q101+R101+S101+T101+AD101+Z101)+((P101+Q101+R101+S101+T101+AD101+Z101)*25%)</f>
        <v>0</v>
      </c>
      <c r="AV101" s="98">
        <f t="shared" ref="AV101" si="1179">(AU101*1.25)-AU101</f>
        <v>0</v>
      </c>
      <c r="AW101" s="7"/>
      <c r="AX101" s="44">
        <f>AT101+AU101+AV101-AW101</f>
        <v>0</v>
      </c>
      <c r="AY101" s="44"/>
      <c r="AZ101" s="44"/>
      <c r="BA101" s="44"/>
      <c r="BB101" s="44"/>
      <c r="BC101" s="45"/>
      <c r="BD101" s="46"/>
      <c r="BE101" s="46"/>
      <c r="BF101" s="46"/>
      <c r="BG101" s="44"/>
      <c r="BH101" s="44"/>
      <c r="BI101" s="44"/>
      <c r="BJ101" s="47"/>
      <c r="BK101" s="119"/>
      <c r="BL101" s="43"/>
      <c r="BM101" s="117"/>
      <c r="BN101" s="49"/>
      <c r="BO101" s="49"/>
      <c r="BP101" s="49"/>
      <c r="BQ101" s="49"/>
      <c r="BR101" s="110"/>
      <c r="BS101" s="49"/>
      <c r="BT101" s="49"/>
      <c r="BU101" s="49"/>
      <c r="BV101" s="49"/>
      <c r="BW101" s="49"/>
      <c r="BX101" s="49"/>
      <c r="BY101" s="47"/>
      <c r="BZ101" s="48"/>
      <c r="CB101" s="49">
        <f t="shared" ref="CB101" si="1180">(AE101*35%)+AE101</f>
        <v>0</v>
      </c>
      <c r="CC101" s="49">
        <f t="shared" ref="CC101" si="1181">(CB101-(CB101*10%))*3.5%</f>
        <v>0</v>
      </c>
      <c r="CD101" s="47">
        <f t="shared" ref="CD101" si="1182">CB101*2%</f>
        <v>0</v>
      </c>
      <c r="CE101" s="48">
        <f t="shared" ref="CE101" si="1183">+((CB101-(CB101*10%))*9.5%)-CC101</f>
        <v>0</v>
      </c>
      <c r="CG101" s="49">
        <f t="shared" ref="CG101" si="1184">((AF101+AG101+AH101+AI101)*35%)+(AF101+AG101+AH101+AI101)</f>
        <v>0</v>
      </c>
      <c r="CH101" s="49">
        <f t="shared" ref="CH101" si="1185">(CG101-(CG101*10%))*3.5%</f>
        <v>0</v>
      </c>
      <c r="CI101" s="47">
        <f t="shared" ref="CI101" si="1186">CG101*2%</f>
        <v>0</v>
      </c>
      <c r="CJ101" s="48">
        <f t="shared" ref="CJ101" si="1187">+((CG101-(CG101*10%))*9.5%)-CH101</f>
        <v>0</v>
      </c>
      <c r="CL101" s="49">
        <f t="shared" ref="CL101" si="1188">+AJ101</f>
        <v>0</v>
      </c>
      <c r="CM101" s="49">
        <f t="shared" ref="CM101" si="1189">(AJ101-(AJ101*10%))*3.5%</f>
        <v>0</v>
      </c>
      <c r="CN101" s="47">
        <f t="shared" ref="CN101" si="1190">CL101*2%</f>
        <v>0</v>
      </c>
      <c r="CO101" s="48">
        <f>+((AJ101-(AJ284*10%))*9.5%)-CM101</f>
        <v>0</v>
      </c>
      <c r="CQ101" s="49"/>
      <c r="CR101" s="49"/>
      <c r="CS101" s="47"/>
      <c r="CT101" s="48"/>
      <c r="CV101" s="49"/>
      <c r="CW101" s="49"/>
      <c r="CX101" s="47"/>
      <c r="CY101" s="48"/>
      <c r="DA101" s="49"/>
      <c r="DB101" s="49"/>
      <c r="DC101" s="47"/>
      <c r="DD101" s="48"/>
      <c r="DF101" s="49"/>
      <c r="DG101" s="49"/>
      <c r="DH101" s="47"/>
      <c r="DI101" s="48"/>
      <c r="DK101" s="49"/>
      <c r="DL101" s="49"/>
      <c r="DM101" s="47"/>
      <c r="DN101" s="48"/>
      <c r="DO101" s="50"/>
      <c r="DP101" s="49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E101" s="49"/>
      <c r="EF101" s="49"/>
      <c r="EG101" s="49"/>
      <c r="EH101" s="49"/>
      <c r="EI101" s="49"/>
      <c r="EJ101" s="49"/>
      <c r="EK101" s="49"/>
      <c r="EL101" s="49"/>
      <c r="EM101" s="49"/>
      <c r="EN101" s="49"/>
      <c r="EO101" s="49"/>
      <c r="EP101" s="49"/>
      <c r="EQ101" s="49"/>
      <c r="ER101" s="49"/>
      <c r="EU101" s="179"/>
      <c r="EV101" s="307"/>
      <c r="EW101" s="305"/>
      <c r="EX101" s="301"/>
      <c r="EY101" s="301"/>
      <c r="EZ101" s="303"/>
      <c r="FA101" s="184"/>
      <c r="FB101" s="184"/>
    </row>
    <row r="102" spans="1:158" s="37" customFormat="1" ht="32.25" customHeight="1" thickBot="1" x14ac:dyDescent="0.3">
      <c r="A102" s="269">
        <v>42</v>
      </c>
      <c r="B102" s="291" t="s">
        <v>261</v>
      </c>
      <c r="C102" s="293" t="s">
        <v>262</v>
      </c>
      <c r="D102" s="225" t="s">
        <v>82</v>
      </c>
      <c r="E102" s="285" t="s">
        <v>25</v>
      </c>
      <c r="F102" s="225" t="s">
        <v>166</v>
      </c>
      <c r="G102" s="225" t="s">
        <v>263</v>
      </c>
      <c r="H102" s="285" t="s">
        <v>442</v>
      </c>
      <c r="I102" s="225" t="s">
        <v>183</v>
      </c>
      <c r="J102" s="73"/>
      <c r="K102" s="73"/>
      <c r="L102" s="74"/>
      <c r="M102" s="73" t="s">
        <v>79</v>
      </c>
      <c r="N102" s="75">
        <v>4.79</v>
      </c>
      <c r="O102" s="76"/>
      <c r="P102" s="73"/>
      <c r="Q102" s="73">
        <v>4</v>
      </c>
      <c r="R102" s="73">
        <v>18</v>
      </c>
      <c r="S102" s="73"/>
      <c r="T102" s="73"/>
      <c r="U102" s="73">
        <v>14</v>
      </c>
      <c r="V102" s="73" t="s">
        <v>335</v>
      </c>
      <c r="W102" s="73" t="s">
        <v>366</v>
      </c>
      <c r="X102" s="73"/>
      <c r="Y102" s="73"/>
      <c r="Z102" s="76"/>
      <c r="AA102" s="78"/>
      <c r="AB102" s="79"/>
      <c r="AC102" s="79"/>
      <c r="AD102" s="80"/>
      <c r="AE102" s="81">
        <v>22</v>
      </c>
      <c r="AF102" s="81"/>
      <c r="AG102" s="81"/>
      <c r="AH102" s="81">
        <v>22</v>
      </c>
      <c r="AI102" s="81"/>
      <c r="AJ102" s="81"/>
      <c r="AK102" s="188"/>
      <c r="AL102" s="83">
        <v>14</v>
      </c>
      <c r="AM102" s="83" t="s">
        <v>335</v>
      </c>
      <c r="AN102" s="189"/>
      <c r="AO102" s="73"/>
      <c r="AP102" s="73"/>
      <c r="AQ102" s="73"/>
      <c r="AR102" s="79"/>
      <c r="AS102" s="79"/>
      <c r="AT102" s="79"/>
      <c r="AU102" s="84"/>
      <c r="AV102" s="84"/>
      <c r="AW102" s="111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5"/>
      <c r="BK102" s="35"/>
      <c r="BL102" s="118"/>
      <c r="BM102" s="116"/>
      <c r="BN102" s="181"/>
      <c r="BO102" s="39"/>
      <c r="BP102" s="39"/>
      <c r="BQ102" s="39"/>
      <c r="BR102" s="39"/>
      <c r="BS102" s="181"/>
      <c r="BT102" s="181"/>
      <c r="BU102" s="39"/>
      <c r="BV102" s="39"/>
      <c r="BW102" s="38"/>
      <c r="BX102" s="38"/>
      <c r="BY102" s="35"/>
      <c r="BZ102" s="36"/>
      <c r="CB102" s="38"/>
      <c r="CC102" s="38"/>
      <c r="CD102" s="35"/>
      <c r="CE102" s="36"/>
      <c r="CG102" s="38"/>
      <c r="CH102" s="38"/>
      <c r="CI102" s="35"/>
      <c r="CJ102" s="36"/>
      <c r="CL102" s="38"/>
      <c r="CM102" s="38"/>
      <c r="CN102" s="35"/>
      <c r="CO102" s="36"/>
      <c r="CQ102" s="38"/>
      <c r="CR102" s="38"/>
      <c r="CS102" s="35"/>
      <c r="CT102" s="36"/>
      <c r="CV102" s="38"/>
      <c r="CW102" s="38"/>
      <c r="CX102" s="35"/>
      <c r="CY102" s="36"/>
      <c r="DA102" s="38"/>
      <c r="DB102" s="38"/>
      <c r="DC102" s="35"/>
      <c r="DD102" s="36"/>
      <c r="DF102" s="38"/>
      <c r="DG102" s="38"/>
      <c r="DH102" s="35"/>
      <c r="DI102" s="36"/>
      <c r="DK102" s="38"/>
      <c r="DL102" s="38"/>
      <c r="DM102" s="35"/>
      <c r="DN102" s="36"/>
      <c r="DO102" s="40"/>
      <c r="DP102" s="38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5"/>
      <c r="EC102" s="36"/>
      <c r="EE102" s="38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5"/>
      <c r="ER102" s="36"/>
      <c r="EU102" s="51"/>
      <c r="EV102" s="306"/>
      <c r="EW102" s="304"/>
      <c r="EX102" s="182"/>
      <c r="EY102" s="300"/>
      <c r="EZ102" s="302"/>
      <c r="FA102" s="41"/>
      <c r="FB102" s="41"/>
    </row>
    <row r="103" spans="1:158" s="37" customFormat="1" ht="32.25" customHeight="1" thickBot="1" x14ac:dyDescent="0.3">
      <c r="A103" s="270"/>
      <c r="B103" s="292"/>
      <c r="C103" s="294"/>
      <c r="D103" s="226"/>
      <c r="E103" s="286"/>
      <c r="F103" s="226"/>
      <c r="G103" s="226"/>
      <c r="H103" s="286"/>
      <c r="I103" s="226"/>
      <c r="J103" s="85"/>
      <c r="K103" s="85"/>
      <c r="L103" s="85"/>
      <c r="M103" s="85"/>
      <c r="N103" s="85"/>
      <c r="O103" s="87"/>
      <c r="P103" s="87">
        <f t="shared" ref="P103" si="1191">O102/24*P102</f>
        <v>0</v>
      </c>
      <c r="Q103" s="87">
        <f t="shared" ref="Q103" si="1192">O102/18*Q102</f>
        <v>0</v>
      </c>
      <c r="R103" s="87">
        <f t="shared" ref="R103" si="1193">SUM(O102/18)*R102</f>
        <v>0</v>
      </c>
      <c r="S103" s="87">
        <f t="shared" ref="S103" si="1194">SUM(O102/18)*S102</f>
        <v>0</v>
      </c>
      <c r="T103" s="88">
        <f t="shared" ref="T103" si="1195">SUM(O102/18)*T102</f>
        <v>0</v>
      </c>
      <c r="U103" s="89"/>
      <c r="V103" s="90"/>
      <c r="W103" s="86"/>
      <c r="X103" s="86"/>
      <c r="Y103" s="86">
        <f>SUM(17697*40%)/18*Y102</f>
        <v>0</v>
      </c>
      <c r="Z103" s="86">
        <f t="shared" ref="Z103" si="1196">SUM(K102*17697*Z102)</f>
        <v>0</v>
      </c>
      <c r="AA103" s="91">
        <f t="shared" ref="AA103" si="1197">((P103+Q103+R103+S103+T103)/27*18)*AA102</f>
        <v>0</v>
      </c>
      <c r="AB103" s="92">
        <f t="shared" ref="AB103" si="1198">(P103+Q103+R103+S103+T103+Z103+AA103+AD103+AE103+AF103+AG103+AH103+AI103+AK103)*25%</f>
        <v>0</v>
      </c>
      <c r="AC103" s="92">
        <f t="shared" ref="AC103" si="1199">+(P103+Q103+R103+S103+T103+Z103+AA103+AD103+AE103+AF103+AG103+AH103+AI103+AK103)*10%</f>
        <v>0</v>
      </c>
      <c r="AD103" s="93">
        <f t="shared" ref="AD103" si="1200">SUM(O102/18)*AD102</f>
        <v>0</v>
      </c>
      <c r="AE103" s="94">
        <f>(O102/18*AE102)*30%</f>
        <v>0</v>
      </c>
      <c r="AF103" s="94">
        <f>(O102/18*AF102)*50%</f>
        <v>0</v>
      </c>
      <c r="AG103" s="94">
        <f>(O102/18*AG102)*40%</f>
        <v>0</v>
      </c>
      <c r="AH103" s="94">
        <f>(O102/18*AH102)*35%</f>
        <v>0</v>
      </c>
      <c r="AI103" s="94">
        <f>(O102/18*AI102)*30%</f>
        <v>0</v>
      </c>
      <c r="AJ103" s="94"/>
      <c r="AK103" s="100"/>
      <c r="AL103" s="93"/>
      <c r="AM103" s="93"/>
      <c r="AN103" s="190">
        <f t="shared" ref="AN103" si="1201">+(P103+Q103+R103+S103+AA103+AD103+AE103+AF103+AG103+AH103+AI103+AK103+T103+Z103)*1.25-(P103+Q103+R103+S103+AA103+AD103+AE103+AF103+AG103+AH103+AI103+AK103+T103+Z103)</f>
        <v>0</v>
      </c>
      <c r="AO103" s="100"/>
      <c r="AP103" s="100"/>
      <c r="AQ103" s="100"/>
      <c r="AR103" s="92">
        <f>(AN103+AP103)*25%</f>
        <v>0</v>
      </c>
      <c r="AS103" s="92">
        <f>(AN103+AP103)*10%</f>
        <v>0</v>
      </c>
      <c r="AT103" s="97"/>
      <c r="AU103" s="98">
        <f t="shared" ref="AU103" si="1202">+(P103+Q103+R103+S103+T103+AD103+Z103)+((P103+Q103+R103+S103+T103+AD103+Z103)*25%)</f>
        <v>0</v>
      </c>
      <c r="AV103" s="98">
        <f t="shared" ref="AV103" si="1203">(AU103*1.25)-AU103</f>
        <v>0</v>
      </c>
      <c r="AW103" s="7"/>
      <c r="AX103" s="44">
        <f>AT103+AU103+AV103-AW103</f>
        <v>0</v>
      </c>
      <c r="AY103" s="44"/>
      <c r="AZ103" s="44"/>
      <c r="BA103" s="44"/>
      <c r="BB103" s="44"/>
      <c r="BC103" s="45"/>
      <c r="BD103" s="46"/>
      <c r="BE103" s="46"/>
      <c r="BF103" s="46"/>
      <c r="BG103" s="44"/>
      <c r="BH103" s="44"/>
      <c r="BI103" s="44"/>
      <c r="BJ103" s="47"/>
      <c r="BK103" s="119"/>
      <c r="BL103" s="43"/>
      <c r="BM103" s="117"/>
      <c r="BN103" s="49"/>
      <c r="BO103" s="49"/>
      <c r="BP103" s="49"/>
      <c r="BQ103" s="49"/>
      <c r="BR103" s="110"/>
      <c r="BS103" s="49"/>
      <c r="BT103" s="49"/>
      <c r="BU103" s="49"/>
      <c r="BV103" s="49"/>
      <c r="BW103" s="49"/>
      <c r="BX103" s="49"/>
      <c r="BY103" s="47"/>
      <c r="BZ103" s="48"/>
      <c r="CB103" s="49">
        <f t="shared" ref="CB103" si="1204">(AE103*35%)+AE103</f>
        <v>0</v>
      </c>
      <c r="CC103" s="49">
        <f t="shared" ref="CC103" si="1205">(CB103-(CB103*10%))*3.5%</f>
        <v>0</v>
      </c>
      <c r="CD103" s="47">
        <f t="shared" ref="CD103" si="1206">CB103*2%</f>
        <v>0</v>
      </c>
      <c r="CE103" s="48">
        <f t="shared" ref="CE103" si="1207">+((CB103-(CB103*10%))*9.5%)-CC103</f>
        <v>0</v>
      </c>
      <c r="CG103" s="49">
        <f t="shared" ref="CG103" si="1208">((AF103+AG103+AH103+AI103)*35%)+(AF103+AG103+AH103+AI103)</f>
        <v>0</v>
      </c>
      <c r="CH103" s="49">
        <f t="shared" ref="CH103" si="1209">(CG103-(CG103*10%))*3.5%</f>
        <v>0</v>
      </c>
      <c r="CI103" s="47">
        <f t="shared" ref="CI103" si="1210">CG103*2%</f>
        <v>0</v>
      </c>
      <c r="CJ103" s="48">
        <f t="shared" ref="CJ103" si="1211">+((CG103-(CG103*10%))*9.5%)-CH103</f>
        <v>0</v>
      </c>
      <c r="CL103" s="49">
        <f t="shared" ref="CL103" si="1212">+AJ103</f>
        <v>0</v>
      </c>
      <c r="CM103" s="49">
        <f t="shared" ref="CM103" si="1213">(AJ103-(AJ103*10%))*3.5%</f>
        <v>0</v>
      </c>
      <c r="CN103" s="47">
        <f t="shared" ref="CN103" si="1214">CL103*2%</f>
        <v>0</v>
      </c>
      <c r="CO103" s="48">
        <f>+((AJ103-(AJ286*10%))*9.5%)-CM103</f>
        <v>0</v>
      </c>
      <c r="CQ103" s="49"/>
      <c r="CR103" s="49"/>
      <c r="CS103" s="47"/>
      <c r="CT103" s="48"/>
      <c r="CV103" s="49"/>
      <c r="CW103" s="49"/>
      <c r="CX103" s="47"/>
      <c r="CY103" s="48"/>
      <c r="DA103" s="49"/>
      <c r="DB103" s="49"/>
      <c r="DC103" s="47"/>
      <c r="DD103" s="48"/>
      <c r="DF103" s="49"/>
      <c r="DG103" s="49"/>
      <c r="DH103" s="47"/>
      <c r="DI103" s="48"/>
      <c r="DK103" s="49"/>
      <c r="DL103" s="49"/>
      <c r="DM103" s="47"/>
      <c r="DN103" s="48"/>
      <c r="DO103" s="50"/>
      <c r="DP103" s="49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E103" s="49"/>
      <c r="EF103" s="49"/>
      <c r="EG103" s="49"/>
      <c r="EH103" s="49"/>
      <c r="EI103" s="49"/>
      <c r="EJ103" s="49"/>
      <c r="EK103" s="49"/>
      <c r="EL103" s="49"/>
      <c r="EM103" s="49"/>
      <c r="EN103" s="49"/>
      <c r="EO103" s="49"/>
      <c r="EP103" s="49"/>
      <c r="EQ103" s="49"/>
      <c r="ER103" s="49"/>
      <c r="EU103" s="179"/>
      <c r="EV103" s="307"/>
      <c r="EW103" s="305"/>
      <c r="EX103" s="183"/>
      <c r="EY103" s="301"/>
      <c r="EZ103" s="303"/>
      <c r="FA103" s="184"/>
      <c r="FB103" s="184"/>
    </row>
    <row r="104" spans="1:158" s="37" customFormat="1" ht="16.5" thickBot="1" x14ac:dyDescent="0.3">
      <c r="A104" s="269">
        <v>43</v>
      </c>
      <c r="B104" s="291" t="s">
        <v>264</v>
      </c>
      <c r="C104" s="293" t="s">
        <v>265</v>
      </c>
      <c r="D104" s="225" t="s">
        <v>181</v>
      </c>
      <c r="E104" s="285" t="s">
        <v>25</v>
      </c>
      <c r="F104" s="225" t="s">
        <v>266</v>
      </c>
      <c r="G104" s="225" t="s">
        <v>267</v>
      </c>
      <c r="H104" s="285" t="s">
        <v>443</v>
      </c>
      <c r="I104" s="225" t="s">
        <v>445</v>
      </c>
      <c r="J104" s="73"/>
      <c r="K104" s="73"/>
      <c r="L104" s="74"/>
      <c r="M104" s="73" t="s">
        <v>79</v>
      </c>
      <c r="N104" s="75">
        <v>5.03</v>
      </c>
      <c r="O104" s="76"/>
      <c r="P104" s="73"/>
      <c r="Q104" s="73"/>
      <c r="R104" s="73">
        <v>4</v>
      </c>
      <c r="S104" s="73">
        <v>18</v>
      </c>
      <c r="T104" s="73"/>
      <c r="U104" s="73">
        <v>22</v>
      </c>
      <c r="V104" s="73"/>
      <c r="W104" s="73"/>
      <c r="X104" s="73"/>
      <c r="Y104" s="73"/>
      <c r="Z104" s="76"/>
      <c r="AA104" s="78"/>
      <c r="AB104" s="79"/>
      <c r="AC104" s="79"/>
      <c r="AD104" s="80"/>
      <c r="AE104" s="81">
        <v>22</v>
      </c>
      <c r="AF104" s="81"/>
      <c r="AG104" s="81"/>
      <c r="AH104" s="81"/>
      <c r="AI104" s="81">
        <v>22</v>
      </c>
      <c r="AJ104" s="81"/>
      <c r="AK104" s="188"/>
      <c r="AL104" s="83">
        <v>22</v>
      </c>
      <c r="AM104" s="83"/>
      <c r="AN104" s="189"/>
      <c r="AO104" s="73"/>
      <c r="AP104" s="73"/>
      <c r="AQ104" s="73"/>
      <c r="AR104" s="79"/>
      <c r="AS104" s="79"/>
      <c r="AT104" s="79"/>
      <c r="AU104" s="84"/>
      <c r="AV104" s="84"/>
      <c r="AW104" s="111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5"/>
      <c r="BK104" s="35"/>
      <c r="BL104" s="118"/>
      <c r="BM104" s="116"/>
      <c r="BN104" s="181"/>
      <c r="BO104" s="39"/>
      <c r="BP104" s="39"/>
      <c r="BQ104" s="39"/>
      <c r="BR104" s="39"/>
      <c r="BS104" s="181"/>
      <c r="BT104" s="181"/>
      <c r="BU104" s="39"/>
      <c r="BV104" s="39"/>
      <c r="BW104" s="38"/>
      <c r="BX104" s="38"/>
      <c r="BY104" s="35"/>
      <c r="BZ104" s="36"/>
      <c r="CB104" s="38"/>
      <c r="CC104" s="38"/>
      <c r="CD104" s="35"/>
      <c r="CE104" s="36"/>
      <c r="CG104" s="38"/>
      <c r="CH104" s="38"/>
      <c r="CI104" s="35"/>
      <c r="CJ104" s="36"/>
      <c r="CL104" s="38"/>
      <c r="CM104" s="38"/>
      <c r="CN104" s="35"/>
      <c r="CO104" s="36"/>
      <c r="CQ104" s="38"/>
      <c r="CR104" s="38"/>
      <c r="CS104" s="35"/>
      <c r="CT104" s="36"/>
      <c r="CV104" s="38"/>
      <c r="CW104" s="38"/>
      <c r="CX104" s="35"/>
      <c r="CY104" s="36"/>
      <c r="DA104" s="38"/>
      <c r="DB104" s="38"/>
      <c r="DC104" s="35"/>
      <c r="DD104" s="36"/>
      <c r="DF104" s="38"/>
      <c r="DG104" s="38"/>
      <c r="DH104" s="35"/>
      <c r="DI104" s="36"/>
      <c r="DK104" s="38"/>
      <c r="DL104" s="38"/>
      <c r="DM104" s="35"/>
      <c r="DN104" s="36"/>
      <c r="DO104" s="40"/>
      <c r="DP104" s="38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5"/>
      <c r="EC104" s="36"/>
      <c r="EE104" s="38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5"/>
      <c r="ER104" s="36"/>
      <c r="EU104" s="51"/>
      <c r="EV104" s="306"/>
      <c r="EW104" s="304"/>
      <c r="EX104" s="182"/>
      <c r="EY104" s="300"/>
      <c r="EZ104" s="302"/>
      <c r="FA104" s="41"/>
      <c r="FB104" s="41"/>
    </row>
    <row r="105" spans="1:158" s="37" customFormat="1" ht="16.5" thickBot="1" x14ac:dyDescent="0.3">
      <c r="A105" s="270"/>
      <c r="B105" s="292"/>
      <c r="C105" s="294"/>
      <c r="D105" s="226"/>
      <c r="E105" s="286"/>
      <c r="F105" s="226"/>
      <c r="G105" s="226"/>
      <c r="H105" s="286"/>
      <c r="I105" s="226"/>
      <c r="J105" s="85"/>
      <c r="K105" s="85"/>
      <c r="L105" s="85"/>
      <c r="M105" s="85"/>
      <c r="N105" s="85"/>
      <c r="O105" s="87"/>
      <c r="P105" s="87">
        <f t="shared" ref="P105" si="1215">O104/24*P104</f>
        <v>0</v>
      </c>
      <c r="Q105" s="87">
        <f t="shared" ref="Q105" si="1216">O104/18*Q104</f>
        <v>0</v>
      </c>
      <c r="R105" s="87">
        <f t="shared" ref="R105" si="1217">SUM(O104/18)*R104</f>
        <v>0</v>
      </c>
      <c r="S105" s="87">
        <f t="shared" ref="S105" si="1218">SUM(O104/18)*S104</f>
        <v>0</v>
      </c>
      <c r="T105" s="88">
        <f t="shared" ref="T105" si="1219">SUM(O104/18)*T104</f>
        <v>0</v>
      </c>
      <c r="U105" s="89"/>
      <c r="V105" s="86"/>
      <c r="W105" s="85"/>
      <c r="X105" s="86"/>
      <c r="Y105" s="86">
        <f>SUM(17697*40%)/18*Y104</f>
        <v>0</v>
      </c>
      <c r="Z105" s="86">
        <f t="shared" ref="Z105" si="1220">SUM(K104*17697*Z104)</f>
        <v>0</v>
      </c>
      <c r="AA105" s="91">
        <f t="shared" ref="AA105" si="1221">((P105+Q105+R105+S105+T105)/27*18)*AA104</f>
        <v>0</v>
      </c>
      <c r="AB105" s="92">
        <f t="shared" ref="AB105" si="1222">(P105+Q105+R105+S105+T105+Z105+AA105+AD105+AE105+AF105+AG105+AH105+AI105+AK105)*25%</f>
        <v>0</v>
      </c>
      <c r="AC105" s="92">
        <f t="shared" ref="AC105" si="1223">+(P105+Q105+R105+S105+T105+Z105+AA105+AD105+AE105+AF105+AG105+AH105+AI105+AK105)*10%</f>
        <v>0</v>
      </c>
      <c r="AD105" s="93">
        <f t="shared" ref="AD105" si="1224">SUM(O104/18)*AD104</f>
        <v>0</v>
      </c>
      <c r="AE105" s="94">
        <f>(O104/18*AE104)*30%</f>
        <v>0</v>
      </c>
      <c r="AF105" s="94">
        <f>(O104/18*AF104)*50%</f>
        <v>0</v>
      </c>
      <c r="AG105" s="94">
        <f>(O104/18*AG104)*40%</f>
        <v>0</v>
      </c>
      <c r="AH105" s="94">
        <f>(O104/18*AH104)*35%</f>
        <v>0</v>
      </c>
      <c r="AI105" s="94">
        <f>(O104/18*AI104)*30%</f>
        <v>0</v>
      </c>
      <c r="AJ105" s="94"/>
      <c r="AK105" s="100"/>
      <c r="AL105" s="93"/>
      <c r="AM105" s="93"/>
      <c r="AN105" s="190">
        <f t="shared" ref="AN105" si="1225">+(P105+Q105+R105+S105+AA105+AD105+AE105+AF105+AG105+AH105+AI105+AK105+T105+Z105)*1.25-(P105+Q105+R105+S105+AA105+AD105+AE105+AF105+AG105+AH105+AI105+AK105+T105+Z105)</f>
        <v>0</v>
      </c>
      <c r="AO105" s="100"/>
      <c r="AP105" s="100"/>
      <c r="AQ105" s="100"/>
      <c r="AR105" s="92">
        <f>(AN105+AP105)*25%</f>
        <v>0</v>
      </c>
      <c r="AS105" s="92">
        <f>(AN105+AP105)*10%</f>
        <v>0</v>
      </c>
      <c r="AT105" s="97"/>
      <c r="AU105" s="98">
        <f t="shared" ref="AU105" si="1226">+(P105+Q105+R105+S105+T105+AD105+Z105)+((P105+Q105+R105+S105+T105+AD105+Z105)*25%)</f>
        <v>0</v>
      </c>
      <c r="AV105" s="98">
        <f t="shared" ref="AV105" si="1227">(AU105*1.25)-AU105</f>
        <v>0</v>
      </c>
      <c r="AW105" s="7"/>
      <c r="AX105" s="44">
        <f>AT105+AU105+AV105-AW105</f>
        <v>0</v>
      </c>
      <c r="AY105" s="44"/>
      <c r="AZ105" s="44"/>
      <c r="BA105" s="44"/>
      <c r="BB105" s="44"/>
      <c r="BC105" s="45"/>
      <c r="BD105" s="46"/>
      <c r="BE105" s="46"/>
      <c r="BF105" s="46"/>
      <c r="BG105" s="44"/>
      <c r="BH105" s="44"/>
      <c r="BI105" s="44"/>
      <c r="BJ105" s="47"/>
      <c r="BK105" s="119"/>
      <c r="BL105" s="43"/>
      <c r="BM105" s="117"/>
      <c r="BN105" s="49"/>
      <c r="BO105" s="49"/>
      <c r="BP105" s="49"/>
      <c r="BQ105" s="49"/>
      <c r="BR105" s="110"/>
      <c r="BS105" s="49"/>
      <c r="BT105" s="49"/>
      <c r="BU105" s="49"/>
      <c r="BV105" s="49"/>
      <c r="BW105" s="49"/>
      <c r="BX105" s="49"/>
      <c r="BY105" s="47"/>
      <c r="BZ105" s="48"/>
      <c r="CB105" s="49">
        <f t="shared" ref="CB105" si="1228">(AE105*35%)+AE105</f>
        <v>0</v>
      </c>
      <c r="CC105" s="49">
        <f t="shared" ref="CC105" si="1229">(CB105-(CB105*10%))*3.5%</f>
        <v>0</v>
      </c>
      <c r="CD105" s="47">
        <f t="shared" ref="CD105" si="1230">CB105*2%</f>
        <v>0</v>
      </c>
      <c r="CE105" s="48">
        <f t="shared" ref="CE105" si="1231">+((CB105-(CB105*10%))*9.5%)-CC105</f>
        <v>0</v>
      </c>
      <c r="CG105" s="49">
        <f t="shared" ref="CG105" si="1232">((AF105+AG105+AH105+AI105)*35%)+(AF105+AG105+AH105+AI105)</f>
        <v>0</v>
      </c>
      <c r="CH105" s="49">
        <f t="shared" ref="CH105" si="1233">(CG105-(CG105*10%))*3.5%</f>
        <v>0</v>
      </c>
      <c r="CI105" s="47">
        <f t="shared" ref="CI105" si="1234">CG105*2%</f>
        <v>0</v>
      </c>
      <c r="CJ105" s="48">
        <f t="shared" ref="CJ105" si="1235">+((CG105-(CG105*10%))*9.5%)-CH105</f>
        <v>0</v>
      </c>
      <c r="CL105" s="49">
        <f t="shared" ref="CL105" si="1236">+AJ105</f>
        <v>0</v>
      </c>
      <c r="CM105" s="49">
        <f t="shared" ref="CM105" si="1237">(AJ105-(AJ105*10%))*3.5%</f>
        <v>0</v>
      </c>
      <c r="CN105" s="47">
        <f t="shared" ref="CN105" si="1238">CL105*2%</f>
        <v>0</v>
      </c>
      <c r="CO105" s="48">
        <f>+((AJ105-(AJ288*10%))*9.5%)-CM105</f>
        <v>0</v>
      </c>
      <c r="CQ105" s="49"/>
      <c r="CR105" s="49"/>
      <c r="CS105" s="47"/>
      <c r="CT105" s="48"/>
      <c r="CV105" s="49"/>
      <c r="CW105" s="49"/>
      <c r="CX105" s="47"/>
      <c r="CY105" s="48"/>
      <c r="DA105" s="49"/>
      <c r="DB105" s="49"/>
      <c r="DC105" s="47"/>
      <c r="DD105" s="48"/>
      <c r="DF105" s="49"/>
      <c r="DG105" s="49"/>
      <c r="DH105" s="47"/>
      <c r="DI105" s="48"/>
      <c r="DK105" s="49"/>
      <c r="DL105" s="49"/>
      <c r="DM105" s="47"/>
      <c r="DN105" s="48"/>
      <c r="DO105" s="50"/>
      <c r="DP105" s="49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E105" s="49"/>
      <c r="EF105" s="49"/>
      <c r="EG105" s="49"/>
      <c r="EH105" s="49"/>
      <c r="EI105" s="49"/>
      <c r="EJ105" s="49"/>
      <c r="EK105" s="49"/>
      <c r="EL105" s="49"/>
      <c r="EM105" s="49"/>
      <c r="EN105" s="49"/>
      <c r="EO105" s="49"/>
      <c r="EP105" s="49"/>
      <c r="EQ105" s="49"/>
      <c r="ER105" s="49"/>
      <c r="EU105" s="179"/>
      <c r="EV105" s="307"/>
      <c r="EW105" s="305"/>
      <c r="EX105" s="183"/>
      <c r="EY105" s="301"/>
      <c r="EZ105" s="303"/>
      <c r="FA105" s="184"/>
      <c r="FB105" s="184"/>
    </row>
    <row r="106" spans="1:158" s="37" customFormat="1" ht="16.5" thickBot="1" x14ac:dyDescent="0.3">
      <c r="A106" s="269">
        <v>44</v>
      </c>
      <c r="B106" s="291" t="s">
        <v>464</v>
      </c>
      <c r="C106" s="293" t="s">
        <v>265</v>
      </c>
      <c r="D106" s="225" t="s">
        <v>465</v>
      </c>
      <c r="E106" s="285" t="s">
        <v>25</v>
      </c>
      <c r="F106" s="225" t="s">
        <v>466</v>
      </c>
      <c r="G106" s="225" t="s">
        <v>467</v>
      </c>
      <c r="H106" s="285" t="s">
        <v>468</v>
      </c>
      <c r="I106" s="225" t="s">
        <v>469</v>
      </c>
      <c r="J106" s="73"/>
      <c r="K106" s="73"/>
      <c r="L106" s="74"/>
      <c r="M106" s="73" t="s">
        <v>24</v>
      </c>
      <c r="N106" s="75">
        <v>5.41</v>
      </c>
      <c r="O106" s="76"/>
      <c r="P106" s="73"/>
      <c r="Q106" s="73">
        <v>1</v>
      </c>
      <c r="R106" s="73"/>
      <c r="S106" s="73">
        <v>18</v>
      </c>
      <c r="T106" s="73">
        <v>8</v>
      </c>
      <c r="U106" s="73"/>
      <c r="V106" s="73"/>
      <c r="W106" s="73"/>
      <c r="X106" s="73"/>
      <c r="Y106" s="73"/>
      <c r="Z106" s="76"/>
      <c r="AA106" s="78"/>
      <c r="AB106" s="79"/>
      <c r="AC106" s="79"/>
      <c r="AD106" s="80"/>
      <c r="AE106" s="81">
        <v>27</v>
      </c>
      <c r="AF106" s="81"/>
      <c r="AG106" s="81"/>
      <c r="AH106" s="81">
        <v>27</v>
      </c>
      <c r="AI106" s="81"/>
      <c r="AJ106" s="81"/>
      <c r="AK106" s="188"/>
      <c r="AL106" s="83"/>
      <c r="AM106" s="83"/>
      <c r="AN106" s="189"/>
      <c r="AO106" s="73"/>
      <c r="AP106" s="73"/>
      <c r="AQ106" s="73"/>
      <c r="AR106" s="79"/>
      <c r="AS106" s="79"/>
      <c r="AT106" s="79"/>
      <c r="AU106" s="84"/>
      <c r="AV106" s="84"/>
      <c r="AW106" s="111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5"/>
      <c r="BK106" s="35"/>
      <c r="BL106" s="118"/>
      <c r="BM106" s="116"/>
      <c r="BN106" s="181"/>
      <c r="BO106" s="39"/>
      <c r="BP106" s="39"/>
      <c r="BQ106" s="39"/>
      <c r="BR106" s="39"/>
      <c r="BS106" s="181"/>
      <c r="BT106" s="181"/>
      <c r="BU106" s="39"/>
      <c r="BV106" s="39"/>
      <c r="BW106" s="38"/>
      <c r="BX106" s="38"/>
      <c r="BY106" s="35"/>
      <c r="BZ106" s="36"/>
      <c r="CB106" s="38"/>
      <c r="CC106" s="38"/>
      <c r="CD106" s="35"/>
      <c r="CE106" s="36"/>
      <c r="CG106" s="38"/>
      <c r="CH106" s="38"/>
      <c r="CI106" s="35"/>
      <c r="CJ106" s="36"/>
      <c r="CL106" s="38"/>
      <c r="CM106" s="38"/>
      <c r="CN106" s="35"/>
      <c r="CO106" s="36"/>
      <c r="CQ106" s="38"/>
      <c r="CR106" s="38"/>
      <c r="CS106" s="35"/>
      <c r="CT106" s="36"/>
      <c r="CV106" s="38"/>
      <c r="CW106" s="38"/>
      <c r="CX106" s="35"/>
      <c r="CY106" s="36"/>
      <c r="DA106" s="38"/>
      <c r="DB106" s="38"/>
      <c r="DC106" s="35"/>
      <c r="DD106" s="36"/>
      <c r="DF106" s="38"/>
      <c r="DG106" s="38"/>
      <c r="DH106" s="35"/>
      <c r="DI106" s="36"/>
      <c r="DK106" s="38"/>
      <c r="DL106" s="38"/>
      <c r="DM106" s="35"/>
      <c r="DN106" s="36"/>
      <c r="DO106" s="40"/>
      <c r="DP106" s="38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5"/>
      <c r="EC106" s="36"/>
      <c r="EE106" s="38"/>
      <c r="EF106" s="34"/>
      <c r="EG106" s="34"/>
      <c r="EH106" s="34"/>
      <c r="EI106" s="34"/>
      <c r="EJ106" s="34"/>
      <c r="EK106" s="34"/>
      <c r="EL106" s="34"/>
      <c r="EM106" s="34"/>
      <c r="EN106" s="34"/>
      <c r="EO106" s="34"/>
      <c r="EP106" s="34"/>
      <c r="EQ106" s="35"/>
      <c r="ER106" s="36"/>
      <c r="EU106" s="51"/>
      <c r="EV106" s="306"/>
      <c r="EW106" s="304"/>
      <c r="EX106" s="182"/>
      <c r="EY106" s="300"/>
      <c r="EZ106" s="302"/>
      <c r="FA106" s="41"/>
      <c r="FB106" s="41"/>
    </row>
    <row r="107" spans="1:158" s="37" customFormat="1" ht="21" customHeight="1" thickBot="1" x14ac:dyDescent="0.3">
      <c r="A107" s="270"/>
      <c r="B107" s="292"/>
      <c r="C107" s="294"/>
      <c r="D107" s="226"/>
      <c r="E107" s="286"/>
      <c r="F107" s="226"/>
      <c r="G107" s="226"/>
      <c r="H107" s="286"/>
      <c r="I107" s="226"/>
      <c r="J107" s="85"/>
      <c r="K107" s="85"/>
      <c r="L107" s="85"/>
      <c r="M107" s="85"/>
      <c r="N107" s="85"/>
      <c r="O107" s="87"/>
      <c r="P107" s="87">
        <f t="shared" ref="P107" si="1239">O106/24*P106</f>
        <v>0</v>
      </c>
      <c r="Q107" s="87">
        <f t="shared" ref="Q107" si="1240">O106/18*Q106</f>
        <v>0</v>
      </c>
      <c r="R107" s="87">
        <f t="shared" ref="R107" si="1241">SUM(O106/18)*R106</f>
        <v>0</v>
      </c>
      <c r="S107" s="87">
        <f t="shared" ref="S107" si="1242">SUM(O106/18)*S106</f>
        <v>0</v>
      </c>
      <c r="T107" s="88">
        <f t="shared" ref="T107" si="1243">SUM(O106/18)*T106</f>
        <v>0</v>
      </c>
      <c r="U107" s="89">
        <f>SUM(17697*25%/18*U106)</f>
        <v>0</v>
      </c>
      <c r="V107" s="86"/>
      <c r="W107" s="85"/>
      <c r="X107" s="86"/>
      <c r="Y107" s="86">
        <f>SUM(17697*40%)/18*Y106</f>
        <v>0</v>
      </c>
      <c r="Z107" s="86">
        <f t="shared" ref="Z107" si="1244">SUM(K106*17697*Z106)</f>
        <v>0</v>
      </c>
      <c r="AA107" s="91">
        <f t="shared" ref="AA107" si="1245">((P107+Q107+R107+S107+T107)/27*18)*AA106</f>
        <v>0</v>
      </c>
      <c r="AB107" s="92">
        <f t="shared" ref="AB107" si="1246">(P107+Q107+R107+S107+T107+Z107+AA107+AD107+AE107+AF107+AG107+AH107+AI107+AK107)*25%</f>
        <v>0</v>
      </c>
      <c r="AC107" s="92">
        <f t="shared" ref="AC107" si="1247">+(P107+Q107+R107+S107+T107+Z107+AA107+AD107+AE107+AF107+AG107+AH107+AI107+AK107)*10%</f>
        <v>0</v>
      </c>
      <c r="AD107" s="93">
        <f t="shared" ref="AD107" si="1248">SUM(O106/18)*AD106</f>
        <v>0</v>
      </c>
      <c r="AE107" s="94">
        <f>(O106/18*AE106)*30%</f>
        <v>0</v>
      </c>
      <c r="AF107" s="94">
        <f>(O106/18*AF106)*50%</f>
        <v>0</v>
      </c>
      <c r="AG107" s="94">
        <f>(O106/18*AG106)*40%</f>
        <v>0</v>
      </c>
      <c r="AH107" s="94">
        <f>(O106/18*AH106)*35%</f>
        <v>0</v>
      </c>
      <c r="AI107" s="94">
        <f>(O106/18*AI106)*30%</f>
        <v>0</v>
      </c>
      <c r="AJ107" s="94"/>
      <c r="AK107" s="100"/>
      <c r="AL107" s="93">
        <f>SUM(17697*25%/18*AL106)</f>
        <v>0</v>
      </c>
      <c r="AM107" s="93"/>
      <c r="AN107" s="190">
        <f t="shared" ref="AN107" si="1249">+(P107+Q107+R107+S107+AA107+AD107+AE107+AF107+AG107+AH107+AI107+AK107+T107+Z107)*1.25-(P107+Q107+R107+S107+AA107+AD107+AE107+AF107+AG107+AH107+AI107+AK107+T107+Z107)</f>
        <v>0</v>
      </c>
      <c r="AO107" s="100"/>
      <c r="AP107" s="100"/>
      <c r="AQ107" s="100"/>
      <c r="AR107" s="92">
        <f>(AN107+AP107)*25%</f>
        <v>0</v>
      </c>
      <c r="AS107" s="92">
        <f>(AN107+AP107)*10%</f>
        <v>0</v>
      </c>
      <c r="AT107" s="97"/>
      <c r="AU107" s="98">
        <f t="shared" ref="AU107" si="1250">+(P107+Q107+R107+S107+T107+AD107+Z107)+((P107+Q107+R107+S107+T107+AD107+Z107)*25%)</f>
        <v>0</v>
      </c>
      <c r="AV107" s="98">
        <f t="shared" ref="AV107" si="1251">(AU107*1.25)-AU107</f>
        <v>0</v>
      </c>
      <c r="AW107" s="7"/>
      <c r="AX107" s="44">
        <f>AT107+AU107+AV107-AW107</f>
        <v>0</v>
      </c>
      <c r="AY107" s="44"/>
      <c r="AZ107" s="44"/>
      <c r="BA107" s="44"/>
      <c r="BB107" s="44"/>
      <c r="BC107" s="45"/>
      <c r="BD107" s="46"/>
      <c r="BE107" s="46"/>
      <c r="BF107" s="46"/>
      <c r="BG107" s="44"/>
      <c r="BH107" s="44"/>
      <c r="BI107" s="44"/>
      <c r="BJ107" s="47"/>
      <c r="BK107" s="119"/>
      <c r="BL107" s="43"/>
      <c r="BM107" s="117"/>
      <c r="BN107" s="49"/>
      <c r="BO107" s="49"/>
      <c r="BP107" s="49"/>
      <c r="BQ107" s="49"/>
      <c r="BR107" s="110"/>
      <c r="BS107" s="49"/>
      <c r="BT107" s="49"/>
      <c r="BU107" s="49"/>
      <c r="BV107" s="49"/>
      <c r="BW107" s="49"/>
      <c r="BX107" s="49"/>
      <c r="BY107" s="47"/>
      <c r="BZ107" s="48"/>
      <c r="CB107" s="49">
        <f t="shared" ref="CB107" si="1252">(AE107*35%)+AE107</f>
        <v>0</v>
      </c>
      <c r="CC107" s="49">
        <f t="shared" ref="CC107" si="1253">(CB107-(CB107*10%))*3.5%</f>
        <v>0</v>
      </c>
      <c r="CD107" s="47">
        <f t="shared" ref="CD107" si="1254">CB107*2%</f>
        <v>0</v>
      </c>
      <c r="CE107" s="48">
        <f t="shared" ref="CE107" si="1255">+((CB107-(CB107*10%))*9.5%)-CC107</f>
        <v>0</v>
      </c>
      <c r="CG107" s="49">
        <f t="shared" ref="CG107" si="1256">((AF107+AG107+AH107+AI107)*35%)+(AF107+AG107+AH107+AI107)</f>
        <v>0</v>
      </c>
      <c r="CH107" s="49">
        <f t="shared" ref="CH107" si="1257">(CG107-(CG107*10%))*3.5%</f>
        <v>0</v>
      </c>
      <c r="CI107" s="47">
        <f t="shared" ref="CI107" si="1258">CG107*2%</f>
        <v>0</v>
      </c>
      <c r="CJ107" s="48">
        <f t="shared" ref="CJ107" si="1259">+((CG107-(CG107*10%))*9.5%)-CH107</f>
        <v>0</v>
      </c>
      <c r="CL107" s="49">
        <f t="shared" ref="CL107" si="1260">+AJ107</f>
        <v>0</v>
      </c>
      <c r="CM107" s="49">
        <f t="shared" ref="CM107" si="1261">(AJ107-(AJ107*10%))*3.5%</f>
        <v>0</v>
      </c>
      <c r="CN107" s="47">
        <f t="shared" ref="CN107" si="1262">CL107*2%</f>
        <v>0</v>
      </c>
      <c r="CO107" s="48">
        <f>+((AJ107-(AJ290*10%))*9.5%)-CM107</f>
        <v>0</v>
      </c>
      <c r="CQ107" s="49"/>
      <c r="CR107" s="49"/>
      <c r="CS107" s="47"/>
      <c r="CT107" s="48"/>
      <c r="CV107" s="49"/>
      <c r="CW107" s="49"/>
      <c r="CX107" s="47"/>
      <c r="CY107" s="48"/>
      <c r="DA107" s="49"/>
      <c r="DB107" s="49"/>
      <c r="DC107" s="47"/>
      <c r="DD107" s="48"/>
      <c r="DF107" s="49"/>
      <c r="DG107" s="49"/>
      <c r="DH107" s="47"/>
      <c r="DI107" s="48"/>
      <c r="DK107" s="49"/>
      <c r="DL107" s="49"/>
      <c r="DM107" s="47"/>
      <c r="DN107" s="48"/>
      <c r="DO107" s="50"/>
      <c r="DP107" s="49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E107" s="49"/>
      <c r="EF107" s="49"/>
      <c r="EG107" s="49"/>
      <c r="EH107" s="49"/>
      <c r="EI107" s="49"/>
      <c r="EJ107" s="49"/>
      <c r="EK107" s="49"/>
      <c r="EL107" s="49"/>
      <c r="EM107" s="49"/>
      <c r="EN107" s="49"/>
      <c r="EO107" s="49"/>
      <c r="EP107" s="49"/>
      <c r="EQ107" s="49"/>
      <c r="ER107" s="49"/>
      <c r="EU107" s="179"/>
      <c r="EV107" s="307"/>
      <c r="EW107" s="305"/>
      <c r="EX107" s="183"/>
      <c r="EY107" s="301"/>
      <c r="EZ107" s="303"/>
      <c r="FA107" s="184"/>
      <c r="FB107" s="184"/>
    </row>
    <row r="108" spans="1:158" s="37" customFormat="1" ht="16.5" thickBot="1" x14ac:dyDescent="0.3">
      <c r="A108" s="269">
        <v>45</v>
      </c>
      <c r="B108" s="225" t="s">
        <v>268</v>
      </c>
      <c r="C108" s="283" t="s">
        <v>269</v>
      </c>
      <c r="D108" s="225" t="s">
        <v>124</v>
      </c>
      <c r="E108" s="285" t="s">
        <v>25</v>
      </c>
      <c r="F108" s="225" t="s">
        <v>270</v>
      </c>
      <c r="G108" s="225" t="s">
        <v>271</v>
      </c>
      <c r="H108" s="285" t="s">
        <v>446</v>
      </c>
      <c r="I108" s="225" t="s">
        <v>145</v>
      </c>
      <c r="J108" s="73"/>
      <c r="K108" s="73"/>
      <c r="L108" s="74"/>
      <c r="M108" s="73" t="s">
        <v>104</v>
      </c>
      <c r="N108" s="75">
        <v>4.1399999999999997</v>
      </c>
      <c r="O108" s="76"/>
      <c r="P108" s="73"/>
      <c r="Q108" s="73"/>
      <c r="R108" s="73"/>
      <c r="S108" s="73">
        <v>23</v>
      </c>
      <c r="T108" s="73"/>
      <c r="U108" s="73"/>
      <c r="V108" s="73"/>
      <c r="W108" s="73"/>
      <c r="X108" s="73"/>
      <c r="Y108" s="73"/>
      <c r="Z108" s="76"/>
      <c r="AA108" s="78"/>
      <c r="AB108" s="79"/>
      <c r="AC108" s="79"/>
      <c r="AD108" s="80"/>
      <c r="AE108" s="81">
        <v>23</v>
      </c>
      <c r="AF108" s="81"/>
      <c r="AG108" s="81"/>
      <c r="AH108" s="81"/>
      <c r="AI108" s="81"/>
      <c r="AJ108" s="81"/>
      <c r="AK108" s="188"/>
      <c r="AL108" s="83"/>
      <c r="AM108" s="83"/>
      <c r="AN108" s="189"/>
      <c r="AO108" s="73"/>
      <c r="AP108" s="73"/>
      <c r="AQ108" s="73"/>
      <c r="AR108" s="79"/>
      <c r="AS108" s="79"/>
      <c r="AT108" s="79"/>
      <c r="AU108" s="84"/>
      <c r="AV108" s="84"/>
      <c r="AW108" s="111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5"/>
      <c r="BK108" s="35"/>
      <c r="BL108" s="118"/>
      <c r="BM108" s="116"/>
      <c r="BN108" s="181"/>
      <c r="BO108" s="39"/>
      <c r="BP108" s="39"/>
      <c r="BQ108" s="39"/>
      <c r="BR108" s="39"/>
      <c r="BS108" s="181"/>
      <c r="BT108" s="181"/>
      <c r="BU108" s="39"/>
      <c r="BV108" s="39"/>
      <c r="BW108" s="38"/>
      <c r="BX108" s="38"/>
      <c r="BY108" s="35"/>
      <c r="BZ108" s="36"/>
      <c r="CB108" s="38"/>
      <c r="CC108" s="38"/>
      <c r="CD108" s="35"/>
      <c r="CE108" s="36"/>
      <c r="CG108" s="38"/>
      <c r="CH108" s="38"/>
      <c r="CI108" s="35"/>
      <c r="CJ108" s="36"/>
      <c r="CL108" s="38"/>
      <c r="CM108" s="38"/>
      <c r="CN108" s="35"/>
      <c r="CO108" s="36"/>
      <c r="CQ108" s="38"/>
      <c r="CR108" s="38"/>
      <c r="CS108" s="35"/>
      <c r="CT108" s="36"/>
      <c r="CV108" s="38"/>
      <c r="CW108" s="38"/>
      <c r="CX108" s="35"/>
      <c r="CY108" s="36"/>
      <c r="DA108" s="38"/>
      <c r="DB108" s="38"/>
      <c r="DC108" s="35"/>
      <c r="DD108" s="36"/>
      <c r="DF108" s="38"/>
      <c r="DG108" s="38"/>
      <c r="DH108" s="35"/>
      <c r="DI108" s="36"/>
      <c r="DK108" s="38"/>
      <c r="DL108" s="38"/>
      <c r="DM108" s="35"/>
      <c r="DN108" s="36"/>
      <c r="DO108" s="40"/>
      <c r="DP108" s="38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5"/>
      <c r="EC108" s="36"/>
      <c r="EE108" s="38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5"/>
      <c r="ER108" s="36"/>
      <c r="EU108" s="51"/>
      <c r="EV108" s="306"/>
      <c r="EW108" s="304"/>
      <c r="EX108" s="300"/>
      <c r="EY108" s="300"/>
      <c r="EZ108" s="302"/>
      <c r="FA108" s="41"/>
      <c r="FB108" s="41"/>
    </row>
    <row r="109" spans="1:158" s="37" customFormat="1" ht="16.5" thickBot="1" x14ac:dyDescent="0.3">
      <c r="A109" s="270"/>
      <c r="B109" s="226"/>
      <c r="C109" s="284"/>
      <c r="D109" s="226"/>
      <c r="E109" s="286"/>
      <c r="F109" s="226"/>
      <c r="G109" s="226"/>
      <c r="H109" s="286"/>
      <c r="I109" s="226"/>
      <c r="J109" s="85"/>
      <c r="K109" s="85"/>
      <c r="L109" s="85"/>
      <c r="M109" s="85"/>
      <c r="N109" s="85"/>
      <c r="O109" s="87"/>
      <c r="P109" s="87">
        <f t="shared" ref="P109" si="1263">O108/24*P108</f>
        <v>0</v>
      </c>
      <c r="Q109" s="87">
        <f t="shared" ref="Q109" si="1264">O108/18*Q108</f>
        <v>0</v>
      </c>
      <c r="R109" s="87">
        <f t="shared" ref="R109" si="1265">SUM(O108/18)*R108</f>
        <v>0</v>
      </c>
      <c r="S109" s="87">
        <f t="shared" ref="S109" si="1266">SUM(O108/18)*S108</f>
        <v>0</v>
      </c>
      <c r="T109" s="88">
        <f t="shared" ref="T109" si="1267">SUM(O108/18)*T108</f>
        <v>0</v>
      </c>
      <c r="U109" s="89">
        <f t="shared" ref="U109" si="1268">SUM(17697*20%/18*U108)</f>
        <v>0</v>
      </c>
      <c r="V109" s="86"/>
      <c r="W109" s="85"/>
      <c r="X109" s="86"/>
      <c r="Y109" s="86">
        <f>SUM(17697*40%)/18*Y108</f>
        <v>0</v>
      </c>
      <c r="Z109" s="86">
        <f t="shared" ref="Z109" si="1269">SUM(K108*17697*Z108)</f>
        <v>0</v>
      </c>
      <c r="AA109" s="91">
        <f t="shared" ref="AA109" si="1270">((P109+Q109+R109+S109+T109)/27*18)*AA108</f>
        <v>0</v>
      </c>
      <c r="AB109" s="92">
        <f t="shared" ref="AB109" si="1271">(P109+Q109+R109+S109+T109+Z109+AA109+AD109+AE109+AF109+AG109+AH109+AI109+AK109)*25%</f>
        <v>0</v>
      </c>
      <c r="AC109" s="92">
        <f t="shared" ref="AC109" si="1272">+(P109+Q109+R109+S109+T109+Z109+AA109+AD109+AE109+AF109+AG109+AH109+AI109+AK109)*10%</f>
        <v>0</v>
      </c>
      <c r="AD109" s="93">
        <f t="shared" ref="AD109" si="1273">SUM(O108/18)*AD108</f>
        <v>0</v>
      </c>
      <c r="AE109" s="94">
        <f>(O108/18*AE108)*30%</f>
        <v>0</v>
      </c>
      <c r="AF109" s="94">
        <f>(O108/18*AF108)*50%</f>
        <v>0</v>
      </c>
      <c r="AG109" s="94">
        <f>(O108/18*AG108)*40%</f>
        <v>0</v>
      </c>
      <c r="AH109" s="94">
        <f>(O108/18*AH108)*35%</f>
        <v>0</v>
      </c>
      <c r="AI109" s="94">
        <f>(O108/18*AI108)*30%</f>
        <v>0</v>
      </c>
      <c r="AJ109" s="94"/>
      <c r="AK109" s="100"/>
      <c r="AL109" s="93">
        <f t="shared" ref="AL109" si="1274">SUM(17697*20%/18*AL108)</f>
        <v>0</v>
      </c>
      <c r="AM109" s="93"/>
      <c r="AN109" s="190">
        <f t="shared" ref="AN109" si="1275">+(P109+Q109+R109+S109+AA109+AD109+AE109+AF109+AG109+AH109+AI109+AK109+T109+Z109)*1.25-(P109+Q109+R109+S109+AA109+AD109+AE109+AF109+AG109+AH109+AI109+AK109+T109+Z109)</f>
        <v>0</v>
      </c>
      <c r="AO109" s="100"/>
      <c r="AP109" s="100"/>
      <c r="AQ109" s="100"/>
      <c r="AR109" s="92">
        <f>(AN109+AP109)*25%</f>
        <v>0</v>
      </c>
      <c r="AS109" s="92">
        <f>(AN109+AP109)*10%</f>
        <v>0</v>
      </c>
      <c r="AT109" s="97"/>
      <c r="AU109" s="98">
        <f t="shared" ref="AU109" si="1276">+(P109+Q109+R109+S109+T109+AD109+Z109)+((P109+Q109+R109+S109+T109+AD109+Z109)*25%)</f>
        <v>0</v>
      </c>
      <c r="AV109" s="98">
        <f t="shared" ref="AV109" si="1277">(AU109*1.25)-AU109</f>
        <v>0</v>
      </c>
      <c r="AW109" s="7"/>
      <c r="AX109" s="44">
        <f>AT109+AU109+AV109-AW109</f>
        <v>0</v>
      </c>
      <c r="AY109" s="44"/>
      <c r="AZ109" s="44"/>
      <c r="BA109" s="44"/>
      <c r="BB109" s="44"/>
      <c r="BC109" s="45"/>
      <c r="BD109" s="46"/>
      <c r="BE109" s="46"/>
      <c r="BF109" s="46"/>
      <c r="BG109" s="44"/>
      <c r="BH109" s="44"/>
      <c r="BI109" s="44"/>
      <c r="BJ109" s="47"/>
      <c r="BK109" s="119"/>
      <c r="BL109" s="43"/>
      <c r="BM109" s="117"/>
      <c r="BN109" s="49"/>
      <c r="BO109" s="49"/>
      <c r="BP109" s="49"/>
      <c r="BQ109" s="49"/>
      <c r="BR109" s="110"/>
      <c r="BS109" s="49"/>
      <c r="BT109" s="49"/>
      <c r="BU109" s="49"/>
      <c r="BV109" s="49"/>
      <c r="BW109" s="49"/>
      <c r="BX109" s="49"/>
      <c r="BY109" s="47"/>
      <c r="BZ109" s="48"/>
      <c r="CB109" s="49">
        <f t="shared" ref="CB109" si="1278">(AE109*35%)+AE109</f>
        <v>0</v>
      </c>
      <c r="CC109" s="49">
        <f t="shared" ref="CC109" si="1279">(CB109-(CB109*10%))*3.5%</f>
        <v>0</v>
      </c>
      <c r="CD109" s="47">
        <f t="shared" ref="CD109" si="1280">CB109*2%</f>
        <v>0</v>
      </c>
      <c r="CE109" s="48">
        <f t="shared" ref="CE109" si="1281">+((CB109-(CB109*10%))*9.5%)-CC109</f>
        <v>0</v>
      </c>
      <c r="CG109" s="49">
        <f t="shared" ref="CG109" si="1282">((AF109+AG109+AH109+AI109)*35%)+(AF109+AG109+AH109+AI109)</f>
        <v>0</v>
      </c>
      <c r="CH109" s="49">
        <f t="shared" ref="CH109" si="1283">(CG109-(CG109*10%))*3.5%</f>
        <v>0</v>
      </c>
      <c r="CI109" s="47">
        <f t="shared" ref="CI109" si="1284">CG109*2%</f>
        <v>0</v>
      </c>
      <c r="CJ109" s="48">
        <f t="shared" ref="CJ109" si="1285">+((CG109-(CG109*10%))*9.5%)-CH109</f>
        <v>0</v>
      </c>
      <c r="CL109" s="49">
        <f t="shared" ref="CL109" si="1286">+AJ109</f>
        <v>0</v>
      </c>
      <c r="CM109" s="49">
        <f t="shared" ref="CM109" si="1287">(AJ109-(AJ109*10%))*3.5%</f>
        <v>0</v>
      </c>
      <c r="CN109" s="47">
        <f t="shared" ref="CN109" si="1288">CL109*2%</f>
        <v>0</v>
      </c>
      <c r="CO109" s="48">
        <f>+((AJ109-(AJ290*10%))*9.5%)-CM109</f>
        <v>0</v>
      </c>
      <c r="CQ109" s="49"/>
      <c r="CR109" s="49"/>
      <c r="CS109" s="47"/>
      <c r="CT109" s="48"/>
      <c r="CV109" s="49"/>
      <c r="CW109" s="49"/>
      <c r="CX109" s="47"/>
      <c r="CY109" s="48"/>
      <c r="DA109" s="49"/>
      <c r="DB109" s="49"/>
      <c r="DC109" s="47"/>
      <c r="DD109" s="48"/>
      <c r="DF109" s="49"/>
      <c r="DG109" s="49"/>
      <c r="DH109" s="47"/>
      <c r="DI109" s="48"/>
      <c r="DK109" s="49"/>
      <c r="DL109" s="49"/>
      <c r="DM109" s="47"/>
      <c r="DN109" s="48"/>
      <c r="DO109" s="50"/>
      <c r="DP109" s="49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E109" s="49"/>
      <c r="EF109" s="49"/>
      <c r="EG109" s="49"/>
      <c r="EH109" s="49"/>
      <c r="EI109" s="49"/>
      <c r="EJ109" s="49"/>
      <c r="EK109" s="49"/>
      <c r="EL109" s="49"/>
      <c r="EM109" s="49"/>
      <c r="EN109" s="49"/>
      <c r="EO109" s="49"/>
      <c r="EP109" s="49"/>
      <c r="EQ109" s="49"/>
      <c r="ER109" s="49"/>
      <c r="EU109" s="179"/>
      <c r="EV109" s="307"/>
      <c r="EW109" s="305"/>
      <c r="EX109" s="301"/>
      <c r="EY109" s="301"/>
      <c r="EZ109" s="303"/>
      <c r="FA109" s="184"/>
      <c r="FB109" s="184"/>
    </row>
    <row r="110" spans="1:158" s="37" customFormat="1" ht="16.5" thickBot="1" x14ac:dyDescent="0.3">
      <c r="A110" s="269">
        <v>46</v>
      </c>
      <c r="B110" s="225" t="s">
        <v>272</v>
      </c>
      <c r="C110" s="283" t="s">
        <v>273</v>
      </c>
      <c r="D110" s="225" t="s">
        <v>113</v>
      </c>
      <c r="E110" s="285" t="s">
        <v>25</v>
      </c>
      <c r="F110" s="225" t="s">
        <v>274</v>
      </c>
      <c r="G110" s="225" t="s">
        <v>275</v>
      </c>
      <c r="H110" s="285" t="s">
        <v>447</v>
      </c>
      <c r="I110" s="225" t="s">
        <v>276</v>
      </c>
      <c r="J110" s="73"/>
      <c r="K110" s="73"/>
      <c r="L110" s="74"/>
      <c r="M110" s="73" t="s">
        <v>24</v>
      </c>
      <c r="N110" s="75">
        <v>5.32</v>
      </c>
      <c r="O110" s="76"/>
      <c r="P110" s="73"/>
      <c r="Q110" s="73"/>
      <c r="R110" s="73"/>
      <c r="S110" s="73">
        <v>21</v>
      </c>
      <c r="T110" s="73">
        <v>3</v>
      </c>
      <c r="U110" s="73">
        <v>24</v>
      </c>
      <c r="V110" s="73" t="s">
        <v>448</v>
      </c>
      <c r="W110" s="73" t="s">
        <v>342</v>
      </c>
      <c r="X110" s="73"/>
      <c r="Y110" s="73"/>
      <c r="Z110" s="76"/>
      <c r="AA110" s="78"/>
      <c r="AB110" s="79"/>
      <c r="AC110" s="79"/>
      <c r="AD110" s="80"/>
      <c r="AE110" s="81">
        <v>24</v>
      </c>
      <c r="AF110" s="81"/>
      <c r="AG110" s="81">
        <v>24</v>
      </c>
      <c r="AH110" s="81"/>
      <c r="AI110" s="81"/>
      <c r="AJ110" s="81"/>
      <c r="AK110" s="188"/>
      <c r="AL110" s="83">
        <v>24</v>
      </c>
      <c r="AM110" s="83" t="s">
        <v>448</v>
      </c>
      <c r="AN110" s="189"/>
      <c r="AO110" s="73"/>
      <c r="AP110" s="73"/>
      <c r="AQ110" s="73"/>
      <c r="AR110" s="79"/>
      <c r="AS110" s="79"/>
      <c r="AT110" s="79"/>
      <c r="AU110" s="84"/>
      <c r="AV110" s="84"/>
      <c r="AW110" s="111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5"/>
      <c r="BK110" s="35"/>
      <c r="BL110" s="118"/>
      <c r="BM110" s="116"/>
      <c r="BN110" s="181"/>
      <c r="BO110" s="39"/>
      <c r="BP110" s="39"/>
      <c r="BQ110" s="39"/>
      <c r="BR110" s="39"/>
      <c r="BS110" s="181"/>
      <c r="BT110" s="181"/>
      <c r="BU110" s="39"/>
      <c r="BV110" s="39"/>
      <c r="BW110" s="38"/>
      <c r="BX110" s="38"/>
      <c r="BY110" s="35"/>
      <c r="BZ110" s="36"/>
      <c r="CB110" s="38"/>
      <c r="CC110" s="38"/>
      <c r="CD110" s="35"/>
      <c r="CE110" s="36"/>
      <c r="CG110" s="38"/>
      <c r="CH110" s="38"/>
      <c r="CI110" s="35"/>
      <c r="CJ110" s="36"/>
      <c r="CL110" s="38"/>
      <c r="CM110" s="38"/>
      <c r="CN110" s="35"/>
      <c r="CO110" s="36"/>
      <c r="CQ110" s="38"/>
      <c r="CR110" s="38"/>
      <c r="CS110" s="35"/>
      <c r="CT110" s="36"/>
      <c r="CV110" s="38"/>
      <c r="CW110" s="38"/>
      <c r="CX110" s="35"/>
      <c r="CY110" s="36"/>
      <c r="DA110" s="38"/>
      <c r="DB110" s="38"/>
      <c r="DC110" s="35"/>
      <c r="DD110" s="36"/>
      <c r="DF110" s="38"/>
      <c r="DG110" s="38"/>
      <c r="DH110" s="35"/>
      <c r="DI110" s="36"/>
      <c r="DK110" s="38"/>
      <c r="DL110" s="38"/>
      <c r="DM110" s="35"/>
      <c r="DN110" s="36"/>
      <c r="DO110" s="40"/>
      <c r="DP110" s="38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5"/>
      <c r="EC110" s="36"/>
      <c r="EE110" s="38"/>
      <c r="EF110" s="34"/>
      <c r="EG110" s="34"/>
      <c r="EH110" s="34"/>
      <c r="EI110" s="34"/>
      <c r="EJ110" s="34"/>
      <c r="EK110" s="34"/>
      <c r="EL110" s="34"/>
      <c r="EM110" s="34"/>
      <c r="EN110" s="34"/>
      <c r="EO110" s="34"/>
      <c r="EP110" s="34"/>
      <c r="EQ110" s="35"/>
      <c r="ER110" s="36"/>
      <c r="EU110" s="51"/>
      <c r="EV110" s="306"/>
      <c r="EW110" s="304"/>
      <c r="EX110" s="182"/>
      <c r="EY110" s="300"/>
      <c r="EZ110" s="302"/>
      <c r="FA110" s="41"/>
      <c r="FB110" s="41"/>
    </row>
    <row r="111" spans="1:158" s="37" customFormat="1" ht="21.75" customHeight="1" thickBot="1" x14ac:dyDescent="0.3">
      <c r="A111" s="270"/>
      <c r="B111" s="226"/>
      <c r="C111" s="284"/>
      <c r="D111" s="226"/>
      <c r="E111" s="286"/>
      <c r="F111" s="226"/>
      <c r="G111" s="226"/>
      <c r="H111" s="286"/>
      <c r="I111" s="226"/>
      <c r="J111" s="85"/>
      <c r="K111" s="85"/>
      <c r="L111" s="85"/>
      <c r="M111" s="85"/>
      <c r="N111" s="85"/>
      <c r="O111" s="87"/>
      <c r="P111" s="87">
        <f t="shared" ref="P111" si="1289">O110/24*P110</f>
        <v>0</v>
      </c>
      <c r="Q111" s="87">
        <f t="shared" ref="Q111" si="1290">O110/18*Q110</f>
        <v>0</v>
      </c>
      <c r="R111" s="87">
        <f t="shared" ref="R111" si="1291">SUM(O110/18)*R110</f>
        <v>0</v>
      </c>
      <c r="S111" s="87">
        <f t="shared" ref="S111" si="1292">SUM(O110/18)*S110</f>
        <v>0</v>
      </c>
      <c r="T111" s="88">
        <f t="shared" ref="T111" si="1293">SUM(O110/18)*T110</f>
        <v>0</v>
      </c>
      <c r="U111" s="89"/>
      <c r="V111" s="90"/>
      <c r="W111" s="86"/>
      <c r="X111" s="86"/>
      <c r="Y111" s="86">
        <f>SUM(17697*40%)/18*Y110</f>
        <v>0</v>
      </c>
      <c r="Z111" s="86">
        <f t="shared" ref="Z111" si="1294">SUM(K110*17697*Z110)</f>
        <v>0</v>
      </c>
      <c r="AA111" s="91">
        <f t="shared" ref="AA111" si="1295">((P111+Q111+R111+S111+T111)/27*18)*AA110</f>
        <v>0</v>
      </c>
      <c r="AB111" s="92">
        <f t="shared" ref="AB111" si="1296">(P111+Q111+R111+S111+T111+Z111+AA111+AD111+AE111+AF111+AG111+AH111+AI111+AK111)*25%</f>
        <v>0</v>
      </c>
      <c r="AC111" s="92">
        <f t="shared" ref="AC111" si="1297">+(P111+Q111+R111+S111+T111+Z111+AA111+AD111+AE111+AF111+AG111+AH111+AI111+AK111)*10%</f>
        <v>0</v>
      </c>
      <c r="AD111" s="93">
        <f t="shared" ref="AD111" si="1298">SUM(O110/18)*AD110</f>
        <v>0</v>
      </c>
      <c r="AE111" s="94">
        <f>(O110/18*AE110)*30%</f>
        <v>0</v>
      </c>
      <c r="AF111" s="94">
        <f>(O110/18*AF110)*50%</f>
        <v>0</v>
      </c>
      <c r="AG111" s="94">
        <f>(O110/18*AG110)*40%</f>
        <v>0</v>
      </c>
      <c r="AH111" s="94">
        <f>(O110/18*AH110)*35%</f>
        <v>0</v>
      </c>
      <c r="AI111" s="94">
        <f>(O110/18*AI110)*30%</f>
        <v>0</v>
      </c>
      <c r="AJ111" s="94"/>
      <c r="AK111" s="100"/>
      <c r="AL111" s="93"/>
      <c r="AM111" s="93"/>
      <c r="AN111" s="190">
        <f t="shared" ref="AN111" si="1299">+(P111+Q111+R111+S111+AA111+AD111+AE111+AF111+AG111+AH111+AI111+AK111+T111+Z111)*1.25-(P111+Q111+R111+S111+AA111+AD111+AE111+AF111+AG111+AH111+AI111+AK111+T111+Z111)</f>
        <v>0</v>
      </c>
      <c r="AO111" s="100"/>
      <c r="AP111" s="100"/>
      <c r="AQ111" s="100"/>
      <c r="AR111" s="92">
        <f>(AN111+AP111)*25%</f>
        <v>0</v>
      </c>
      <c r="AS111" s="92">
        <f>(AN111+AP111)*10%</f>
        <v>0</v>
      </c>
      <c r="AT111" s="97"/>
      <c r="AU111" s="98">
        <f t="shared" ref="AU111" si="1300">+(P111+Q111+R111+S111+T111+AD111+Z111)+((P111+Q111+R111+S111+T111+AD111+Z111)*25%)</f>
        <v>0</v>
      </c>
      <c r="AV111" s="98">
        <f t="shared" ref="AV111" si="1301">(AU111*1.25)-AU111</f>
        <v>0</v>
      </c>
      <c r="AW111" s="7"/>
      <c r="AX111" s="44">
        <f>AT111+AU111+AV111-AW111</f>
        <v>0</v>
      </c>
      <c r="AY111" s="44"/>
      <c r="AZ111" s="44"/>
      <c r="BA111" s="44"/>
      <c r="BB111" s="44"/>
      <c r="BC111" s="45"/>
      <c r="BD111" s="46"/>
      <c r="BE111" s="46"/>
      <c r="BF111" s="46"/>
      <c r="BG111" s="44"/>
      <c r="BH111" s="44"/>
      <c r="BI111" s="44"/>
      <c r="BJ111" s="47"/>
      <c r="BK111" s="119"/>
      <c r="BL111" s="43"/>
      <c r="BM111" s="117"/>
      <c r="BN111" s="49"/>
      <c r="BO111" s="49"/>
      <c r="BP111" s="49"/>
      <c r="BQ111" s="49"/>
      <c r="BR111" s="110"/>
      <c r="BS111" s="49"/>
      <c r="BT111" s="49"/>
      <c r="BU111" s="49"/>
      <c r="BV111" s="49"/>
      <c r="BW111" s="49"/>
      <c r="BX111" s="49"/>
      <c r="BY111" s="47"/>
      <c r="BZ111" s="48"/>
      <c r="CB111" s="49">
        <f t="shared" ref="CB111" si="1302">(AE111*35%)+AE111</f>
        <v>0</v>
      </c>
      <c r="CC111" s="49">
        <f t="shared" ref="CC111" si="1303">(CB111-(CB111*10%))*3.5%</f>
        <v>0</v>
      </c>
      <c r="CD111" s="47">
        <f t="shared" ref="CD111" si="1304">CB111*2%</f>
        <v>0</v>
      </c>
      <c r="CE111" s="48">
        <f t="shared" ref="CE111" si="1305">+((CB111-(CB111*10%))*9.5%)-CC111</f>
        <v>0</v>
      </c>
      <c r="CG111" s="49">
        <f t="shared" ref="CG111" si="1306">((AF111+AG111+AH111+AI111)*35%)+(AF111+AG111+AH111+AI111)</f>
        <v>0</v>
      </c>
      <c r="CH111" s="49">
        <f t="shared" ref="CH111" si="1307">(CG111-(CG111*10%))*3.5%</f>
        <v>0</v>
      </c>
      <c r="CI111" s="47">
        <f t="shared" ref="CI111" si="1308">CG111*2%</f>
        <v>0</v>
      </c>
      <c r="CJ111" s="48">
        <f t="shared" ref="CJ111" si="1309">+((CG111-(CG111*10%))*9.5%)-CH111</f>
        <v>0</v>
      </c>
      <c r="CL111" s="49">
        <f t="shared" ref="CL111" si="1310">+AJ111</f>
        <v>0</v>
      </c>
      <c r="CM111" s="49">
        <f t="shared" ref="CM111" si="1311">(AJ111-(AJ111*10%))*3.5%</f>
        <v>0</v>
      </c>
      <c r="CN111" s="47">
        <f t="shared" ref="CN111" si="1312">CL111*2%</f>
        <v>0</v>
      </c>
      <c r="CO111" s="48">
        <f>+((AJ111-(AJ292*10%))*9.5%)-CM111</f>
        <v>0</v>
      </c>
      <c r="CQ111" s="49"/>
      <c r="CR111" s="49"/>
      <c r="CS111" s="47"/>
      <c r="CT111" s="48"/>
      <c r="CV111" s="49"/>
      <c r="CW111" s="49"/>
      <c r="CX111" s="47"/>
      <c r="CY111" s="48"/>
      <c r="DA111" s="49"/>
      <c r="DB111" s="49"/>
      <c r="DC111" s="47"/>
      <c r="DD111" s="48"/>
      <c r="DF111" s="49"/>
      <c r="DG111" s="49"/>
      <c r="DH111" s="47"/>
      <c r="DI111" s="48"/>
      <c r="DK111" s="49"/>
      <c r="DL111" s="49"/>
      <c r="DM111" s="47"/>
      <c r="DN111" s="48"/>
      <c r="DO111" s="50"/>
      <c r="DP111" s="49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E111" s="49"/>
      <c r="EF111" s="49"/>
      <c r="EG111" s="49"/>
      <c r="EH111" s="49"/>
      <c r="EI111" s="49"/>
      <c r="EJ111" s="49"/>
      <c r="EK111" s="49"/>
      <c r="EL111" s="49"/>
      <c r="EM111" s="49"/>
      <c r="EN111" s="49"/>
      <c r="EO111" s="49"/>
      <c r="EP111" s="49"/>
      <c r="EQ111" s="49"/>
      <c r="ER111" s="49"/>
      <c r="EU111" s="179"/>
      <c r="EV111" s="307"/>
      <c r="EW111" s="305"/>
      <c r="EX111" s="183"/>
      <c r="EY111" s="301"/>
      <c r="EZ111" s="303"/>
      <c r="FA111" s="184"/>
      <c r="FB111" s="184"/>
    </row>
    <row r="112" spans="1:158" s="37" customFormat="1" ht="16.5" thickBot="1" x14ac:dyDescent="0.3">
      <c r="A112" s="269">
        <v>47</v>
      </c>
      <c r="B112" s="225" t="s">
        <v>376</v>
      </c>
      <c r="C112" s="283"/>
      <c r="D112" s="225" t="s">
        <v>484</v>
      </c>
      <c r="E112" s="285" t="s">
        <v>25</v>
      </c>
      <c r="F112" s="225" t="s">
        <v>449</v>
      </c>
      <c r="G112" s="225" t="s">
        <v>450</v>
      </c>
      <c r="H112" s="225" t="s">
        <v>451</v>
      </c>
      <c r="I112" s="225" t="s">
        <v>444</v>
      </c>
      <c r="J112" s="73"/>
      <c r="K112" s="73"/>
      <c r="L112" s="74"/>
      <c r="M112" s="73" t="s">
        <v>93</v>
      </c>
      <c r="N112" s="75">
        <v>4.3600000000000003</v>
      </c>
      <c r="O112" s="76"/>
      <c r="P112" s="73"/>
      <c r="Q112" s="73"/>
      <c r="R112" s="73"/>
      <c r="S112" s="73">
        <v>18</v>
      </c>
      <c r="T112" s="73">
        <v>2</v>
      </c>
      <c r="U112" s="73"/>
      <c r="V112" s="73" t="s">
        <v>338</v>
      </c>
      <c r="W112" s="73" t="s">
        <v>377</v>
      </c>
      <c r="X112" s="73"/>
      <c r="Y112" s="73"/>
      <c r="Z112" s="76"/>
      <c r="AA112" s="78"/>
      <c r="AB112" s="79"/>
      <c r="AC112" s="79"/>
      <c r="AD112" s="80"/>
      <c r="AE112" s="81">
        <v>20</v>
      </c>
      <c r="AF112" s="81"/>
      <c r="AG112" s="81"/>
      <c r="AH112" s="81"/>
      <c r="AI112" s="81">
        <v>18</v>
      </c>
      <c r="AJ112" s="81"/>
      <c r="AK112" s="188"/>
      <c r="AL112" s="83"/>
      <c r="AM112" s="73" t="s">
        <v>338</v>
      </c>
      <c r="AN112" s="189"/>
      <c r="AO112" s="73"/>
      <c r="AP112" s="73"/>
      <c r="AQ112" s="73"/>
      <c r="AR112" s="79"/>
      <c r="AS112" s="79"/>
      <c r="AT112" s="79"/>
      <c r="AU112" s="84"/>
      <c r="AV112" s="84"/>
      <c r="AW112" s="111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5"/>
      <c r="BK112" s="35"/>
      <c r="BL112" s="118"/>
      <c r="BM112" s="116"/>
      <c r="BN112" s="181"/>
      <c r="BO112" s="39"/>
      <c r="BP112" s="39"/>
      <c r="BQ112" s="39"/>
      <c r="BR112" s="39"/>
      <c r="BS112" s="181"/>
      <c r="BT112" s="181"/>
      <c r="BU112" s="39"/>
      <c r="BV112" s="39"/>
      <c r="BW112" s="38"/>
      <c r="BX112" s="38"/>
      <c r="BY112" s="35"/>
      <c r="BZ112" s="36"/>
      <c r="CB112" s="38"/>
      <c r="CC112" s="38"/>
      <c r="CD112" s="35"/>
      <c r="CE112" s="36"/>
      <c r="CG112" s="38"/>
      <c r="CH112" s="38"/>
      <c r="CI112" s="35"/>
      <c r="CJ112" s="36"/>
      <c r="CL112" s="38"/>
      <c r="CM112" s="38"/>
      <c r="CN112" s="35"/>
      <c r="CO112" s="36"/>
      <c r="CQ112" s="38"/>
      <c r="CR112" s="38"/>
      <c r="CS112" s="35"/>
      <c r="CT112" s="36"/>
      <c r="CV112" s="38"/>
      <c r="CW112" s="38"/>
      <c r="CX112" s="35"/>
      <c r="CY112" s="36"/>
      <c r="DA112" s="38"/>
      <c r="DB112" s="38"/>
      <c r="DC112" s="35"/>
      <c r="DD112" s="36"/>
      <c r="DF112" s="38"/>
      <c r="DG112" s="38"/>
      <c r="DH112" s="35"/>
      <c r="DI112" s="36"/>
      <c r="DK112" s="38"/>
      <c r="DL112" s="38"/>
      <c r="DM112" s="35"/>
      <c r="DN112" s="36"/>
      <c r="DO112" s="40"/>
      <c r="DP112" s="38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5"/>
      <c r="EC112" s="36"/>
      <c r="EE112" s="38"/>
      <c r="EF112" s="34"/>
      <c r="EG112" s="34"/>
      <c r="EH112" s="34"/>
      <c r="EI112" s="34"/>
      <c r="EJ112" s="34"/>
      <c r="EK112" s="34"/>
      <c r="EL112" s="34"/>
      <c r="EM112" s="34"/>
      <c r="EN112" s="34"/>
      <c r="EO112" s="34"/>
      <c r="EP112" s="34"/>
      <c r="EQ112" s="35"/>
      <c r="ER112" s="36"/>
      <c r="EU112" s="51"/>
      <c r="EV112" s="306"/>
      <c r="EW112" s="304"/>
      <c r="EX112" s="182"/>
      <c r="EY112" s="300"/>
      <c r="EZ112" s="302"/>
      <c r="FA112" s="41"/>
      <c r="FB112" s="41"/>
    </row>
    <row r="113" spans="1:158" s="37" customFormat="1" ht="26.25" customHeight="1" thickBot="1" x14ac:dyDescent="0.3">
      <c r="A113" s="270"/>
      <c r="B113" s="226"/>
      <c r="C113" s="284"/>
      <c r="D113" s="226"/>
      <c r="E113" s="286"/>
      <c r="F113" s="226"/>
      <c r="G113" s="226"/>
      <c r="H113" s="226"/>
      <c r="I113" s="226"/>
      <c r="J113" s="85"/>
      <c r="K113" s="85"/>
      <c r="L113" s="85"/>
      <c r="M113" s="85"/>
      <c r="N113" s="85"/>
      <c r="O113" s="87"/>
      <c r="P113" s="87">
        <f t="shared" ref="P113" si="1313">O112/24*P112</f>
        <v>0</v>
      </c>
      <c r="Q113" s="87">
        <f t="shared" ref="Q113" si="1314">O112/18*Q112</f>
        <v>0</v>
      </c>
      <c r="R113" s="87">
        <f t="shared" ref="R113" si="1315">SUM(O112/18)*R112</f>
        <v>0</v>
      </c>
      <c r="S113" s="87">
        <f t="shared" ref="S113" si="1316">SUM(O112/18)*S112</f>
        <v>0</v>
      </c>
      <c r="T113" s="88">
        <f t="shared" ref="T113" si="1317">SUM(O112/18)*T112</f>
        <v>0</v>
      </c>
      <c r="U113" s="89">
        <f>SUM(17697*25%/18*U112)</f>
        <v>0</v>
      </c>
      <c r="V113" s="90"/>
      <c r="W113" s="86"/>
      <c r="X113" s="86"/>
      <c r="Y113" s="86">
        <f>SUM(17697*40%)/18*Y112</f>
        <v>0</v>
      </c>
      <c r="Z113" s="86">
        <f t="shared" ref="Z113" si="1318">SUM(K112*17697*Z112)</f>
        <v>0</v>
      </c>
      <c r="AA113" s="91">
        <f t="shared" ref="AA113" si="1319">((P113+Q113+R113+S113+T113)/27*18)*AA112</f>
        <v>0</v>
      </c>
      <c r="AB113" s="92">
        <f t="shared" ref="AB113" si="1320">(P113+Q113+R113+S113+T113+Z113+AA113+AD113+AE113+AF113+AG113+AH113+AI113+AK113)*25%</f>
        <v>0</v>
      </c>
      <c r="AC113" s="92">
        <f t="shared" ref="AC113" si="1321">+(P113+Q113+R113+S113+T113+Z113+AA113+AD113+AE113+AF113+AG113+AH113+AI113+AK113)*10%</f>
        <v>0</v>
      </c>
      <c r="AD113" s="93">
        <f t="shared" ref="AD113" si="1322">SUM(O112/18)*AD112</f>
        <v>0</v>
      </c>
      <c r="AE113" s="94">
        <f>(O112/18*AE112)*30%</f>
        <v>0</v>
      </c>
      <c r="AF113" s="94">
        <f>(O112/18*AF112)*50%</f>
        <v>0</v>
      </c>
      <c r="AG113" s="94">
        <f>(O112/18*AG112)*40%</f>
        <v>0</v>
      </c>
      <c r="AH113" s="94">
        <f>(O112/18*AH112)*35%</f>
        <v>0</v>
      </c>
      <c r="AI113" s="94">
        <f>(O112/18*AI112)*30%</f>
        <v>0</v>
      </c>
      <c r="AJ113" s="94"/>
      <c r="AK113" s="100"/>
      <c r="AL113" s="93">
        <f>SUM(17697*25%/18*AL112)</f>
        <v>0</v>
      </c>
      <c r="AM113" s="90"/>
      <c r="AN113" s="190">
        <f t="shared" ref="AN113" si="1323">+(P113+Q113+R113+S113+AA113+AD113+AE113+AF113+AG113+AH113+AI113+AK113+T113+Z113)*1.25-(P113+Q113+R113+S113+AA113+AD113+AE113+AF113+AG113+AH113+AI113+AK113+T113+Z113)</f>
        <v>0</v>
      </c>
      <c r="AO113" s="100"/>
      <c r="AP113" s="100"/>
      <c r="AQ113" s="100"/>
      <c r="AR113" s="92">
        <f>(AN113+AP113)*25%</f>
        <v>0</v>
      </c>
      <c r="AS113" s="92">
        <f>(AN113+AP113)*10%</f>
        <v>0</v>
      </c>
      <c r="AT113" s="97"/>
      <c r="AU113" s="98">
        <f t="shared" ref="AU113" si="1324">+(P113+Q113+R113+S113+T113+AD113+Z113)+((P113+Q113+R113+S113+T113+AD113+Z113)*25%)</f>
        <v>0</v>
      </c>
      <c r="AV113" s="98">
        <f t="shared" ref="AV113" si="1325">(AU113*1.25)-AU113</f>
        <v>0</v>
      </c>
      <c r="AW113" s="7"/>
      <c r="AX113" s="44">
        <f>AT113+AU113+AV113-AW113</f>
        <v>0</v>
      </c>
      <c r="AY113" s="44"/>
      <c r="AZ113" s="44"/>
      <c r="BA113" s="44"/>
      <c r="BB113" s="44"/>
      <c r="BC113" s="45"/>
      <c r="BD113" s="46"/>
      <c r="BE113" s="46"/>
      <c r="BF113" s="46"/>
      <c r="BG113" s="44"/>
      <c r="BH113" s="44"/>
      <c r="BI113" s="44"/>
      <c r="BJ113" s="47"/>
      <c r="BK113" s="119"/>
      <c r="BL113" s="43"/>
      <c r="BM113" s="117"/>
      <c r="BN113" s="49"/>
      <c r="BO113" s="49"/>
      <c r="BP113" s="49"/>
      <c r="BQ113" s="49"/>
      <c r="BR113" s="110"/>
      <c r="BS113" s="49"/>
      <c r="BT113" s="49"/>
      <c r="BU113" s="49"/>
      <c r="BV113" s="49"/>
      <c r="BW113" s="49"/>
      <c r="BX113" s="49"/>
      <c r="BY113" s="47"/>
      <c r="BZ113" s="48"/>
      <c r="CB113" s="49">
        <f t="shared" ref="CB113" si="1326">(AE113*35%)+AE113</f>
        <v>0</v>
      </c>
      <c r="CC113" s="49">
        <f t="shared" ref="CC113" si="1327">(CB113-(CB113*10%))*3.5%</f>
        <v>0</v>
      </c>
      <c r="CD113" s="47">
        <f t="shared" ref="CD113" si="1328">CB113*2%</f>
        <v>0</v>
      </c>
      <c r="CE113" s="48">
        <f t="shared" ref="CE113" si="1329">+((CB113-(CB113*10%))*9.5%)-CC113</f>
        <v>0</v>
      </c>
      <c r="CG113" s="49">
        <f t="shared" ref="CG113" si="1330">((AF113+AG113+AH113+AI113)*35%)+(AF113+AG113+AH113+AI113)</f>
        <v>0</v>
      </c>
      <c r="CH113" s="49">
        <f t="shared" ref="CH113" si="1331">(CG113-(CG113*10%))*3.5%</f>
        <v>0</v>
      </c>
      <c r="CI113" s="47">
        <f t="shared" ref="CI113" si="1332">CG113*2%</f>
        <v>0</v>
      </c>
      <c r="CJ113" s="48">
        <f t="shared" ref="CJ113" si="1333">+((CG113-(CG113*10%))*9.5%)-CH113</f>
        <v>0</v>
      </c>
      <c r="CL113" s="49">
        <f t="shared" ref="CL113" si="1334">+AJ113</f>
        <v>0</v>
      </c>
      <c r="CM113" s="49">
        <f t="shared" ref="CM113" si="1335">(AJ113-(AJ113*10%))*3.5%</f>
        <v>0</v>
      </c>
      <c r="CN113" s="47">
        <f t="shared" ref="CN113" si="1336">CL113*2%</f>
        <v>0</v>
      </c>
      <c r="CO113" s="48">
        <f>+((AJ113-(AJ294*10%))*9.5%)-CM113</f>
        <v>0</v>
      </c>
      <c r="CQ113" s="49"/>
      <c r="CR113" s="49"/>
      <c r="CS113" s="47"/>
      <c r="CT113" s="48"/>
      <c r="CV113" s="49"/>
      <c r="CW113" s="49"/>
      <c r="CX113" s="47"/>
      <c r="CY113" s="48"/>
      <c r="DA113" s="49"/>
      <c r="DB113" s="49"/>
      <c r="DC113" s="47"/>
      <c r="DD113" s="48"/>
      <c r="DF113" s="49"/>
      <c r="DG113" s="49"/>
      <c r="DH113" s="47"/>
      <c r="DI113" s="48"/>
      <c r="DK113" s="49"/>
      <c r="DL113" s="49"/>
      <c r="DM113" s="47"/>
      <c r="DN113" s="48"/>
      <c r="DO113" s="50"/>
      <c r="DP113" s="49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E113" s="49"/>
      <c r="EF113" s="49"/>
      <c r="EG113" s="49"/>
      <c r="EH113" s="49"/>
      <c r="EI113" s="49"/>
      <c r="EJ113" s="49"/>
      <c r="EK113" s="49"/>
      <c r="EL113" s="49"/>
      <c r="EM113" s="49"/>
      <c r="EN113" s="49"/>
      <c r="EO113" s="49"/>
      <c r="EP113" s="49"/>
      <c r="EQ113" s="49"/>
      <c r="ER113" s="49"/>
      <c r="EU113" s="179"/>
      <c r="EV113" s="307"/>
      <c r="EW113" s="305"/>
      <c r="EX113" s="183"/>
      <c r="EY113" s="301"/>
      <c r="EZ113" s="303"/>
      <c r="FA113" s="184"/>
      <c r="FB113" s="184"/>
    </row>
    <row r="114" spans="1:158" s="37" customFormat="1" ht="16.5" thickBot="1" x14ac:dyDescent="0.3">
      <c r="A114" s="269">
        <v>48</v>
      </c>
      <c r="B114" s="225" t="s">
        <v>277</v>
      </c>
      <c r="C114" s="283" t="s">
        <v>278</v>
      </c>
      <c r="D114" s="225" t="s">
        <v>279</v>
      </c>
      <c r="E114" s="285" t="s">
        <v>25</v>
      </c>
      <c r="F114" s="225" t="s">
        <v>280</v>
      </c>
      <c r="G114" s="225" t="s">
        <v>281</v>
      </c>
      <c r="H114" s="285" t="s">
        <v>452</v>
      </c>
      <c r="I114" s="225" t="s">
        <v>282</v>
      </c>
      <c r="J114" s="83" t="s">
        <v>110</v>
      </c>
      <c r="K114" s="83">
        <v>5.59</v>
      </c>
      <c r="L114" s="102" t="s">
        <v>8</v>
      </c>
      <c r="M114" s="73" t="s">
        <v>24</v>
      </c>
      <c r="N114" s="75">
        <v>5.24</v>
      </c>
      <c r="O114" s="76"/>
      <c r="P114" s="73"/>
      <c r="Q114" s="73"/>
      <c r="R114" s="73"/>
      <c r="S114" s="73">
        <v>9</v>
      </c>
      <c r="T114" s="73"/>
      <c r="U114" s="73"/>
      <c r="V114" s="73"/>
      <c r="W114" s="73"/>
      <c r="X114" s="73"/>
      <c r="Y114" s="73"/>
      <c r="Z114" s="76">
        <v>1</v>
      </c>
      <c r="AA114" s="78"/>
      <c r="AB114" s="79"/>
      <c r="AC114" s="79"/>
      <c r="AD114" s="80"/>
      <c r="AE114" s="81">
        <v>9</v>
      </c>
      <c r="AF114" s="81"/>
      <c r="AG114" s="81">
        <v>9</v>
      </c>
      <c r="AH114" s="81"/>
      <c r="AI114" s="81"/>
      <c r="AJ114" s="81"/>
      <c r="AK114" s="188"/>
      <c r="AL114" s="83"/>
      <c r="AM114" s="83"/>
      <c r="AN114" s="189"/>
      <c r="AO114" s="73"/>
      <c r="AP114" s="73"/>
      <c r="AQ114" s="73"/>
      <c r="AR114" s="79"/>
      <c r="AS114" s="79"/>
      <c r="AT114" s="79"/>
      <c r="AU114" s="84"/>
      <c r="AV114" s="84"/>
      <c r="AW114" s="111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5"/>
      <c r="BK114" s="35"/>
      <c r="BL114" s="118"/>
      <c r="BM114" s="116"/>
      <c r="BN114" s="181"/>
      <c r="BO114" s="39"/>
      <c r="BP114" s="39"/>
      <c r="BQ114" s="39"/>
      <c r="BR114" s="39"/>
      <c r="BS114" s="181"/>
      <c r="BT114" s="181"/>
      <c r="BU114" s="39"/>
      <c r="BV114" s="39"/>
      <c r="BW114" s="38"/>
      <c r="BX114" s="38"/>
      <c r="BY114" s="35"/>
      <c r="BZ114" s="36"/>
      <c r="CB114" s="38"/>
      <c r="CC114" s="38"/>
      <c r="CD114" s="35"/>
      <c r="CE114" s="36"/>
      <c r="CG114" s="38"/>
      <c r="CH114" s="38"/>
      <c r="CI114" s="35"/>
      <c r="CJ114" s="36"/>
      <c r="CL114" s="38"/>
      <c r="CM114" s="38"/>
      <c r="CN114" s="35"/>
      <c r="CO114" s="36"/>
      <c r="CQ114" s="38"/>
      <c r="CR114" s="38"/>
      <c r="CS114" s="35"/>
      <c r="CT114" s="36"/>
      <c r="CV114" s="38"/>
      <c r="CW114" s="38"/>
      <c r="CX114" s="35"/>
      <c r="CY114" s="36"/>
      <c r="DA114" s="38"/>
      <c r="DB114" s="38"/>
      <c r="DC114" s="35"/>
      <c r="DD114" s="36"/>
      <c r="DF114" s="38"/>
      <c r="DG114" s="38"/>
      <c r="DH114" s="35"/>
      <c r="DI114" s="36"/>
      <c r="DK114" s="38"/>
      <c r="DL114" s="38"/>
      <c r="DM114" s="35"/>
      <c r="DN114" s="36"/>
      <c r="DO114" s="40"/>
      <c r="DP114" s="38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5"/>
      <c r="EC114" s="36"/>
      <c r="EE114" s="38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5"/>
      <c r="ER114" s="36"/>
      <c r="EU114" s="51"/>
      <c r="EV114" s="306"/>
      <c r="EW114" s="304"/>
      <c r="EX114" s="182"/>
      <c r="EY114" s="182"/>
      <c r="EZ114" s="302"/>
      <c r="FA114" s="41"/>
      <c r="FB114" s="41"/>
    </row>
    <row r="115" spans="1:158" s="37" customFormat="1" ht="22.5" customHeight="1" thickBot="1" x14ac:dyDescent="0.3">
      <c r="A115" s="270"/>
      <c r="B115" s="226"/>
      <c r="C115" s="284"/>
      <c r="D115" s="226"/>
      <c r="E115" s="286"/>
      <c r="F115" s="226"/>
      <c r="G115" s="226"/>
      <c r="H115" s="286"/>
      <c r="I115" s="226"/>
      <c r="J115" s="85"/>
      <c r="K115" s="85"/>
      <c r="L115" s="85"/>
      <c r="M115" s="85"/>
      <c r="N115" s="85"/>
      <c r="O115" s="87"/>
      <c r="P115" s="87">
        <f t="shared" ref="P115" si="1337">O114/24*P114</f>
        <v>0</v>
      </c>
      <c r="Q115" s="87">
        <f t="shared" ref="Q115" si="1338">O114/18*Q114</f>
        <v>0</v>
      </c>
      <c r="R115" s="87">
        <f t="shared" ref="R115" si="1339">SUM(O114/18)*R114</f>
        <v>0</v>
      </c>
      <c r="S115" s="87">
        <f t="shared" ref="S115" si="1340">SUM(O114/18)*S114</f>
        <v>0</v>
      </c>
      <c r="T115" s="88">
        <f t="shared" ref="T115" si="1341">SUM(O114/18)*T114</f>
        <v>0</v>
      </c>
      <c r="U115" s="89">
        <f t="shared" ref="U115" si="1342">SUM(17697*20%/18*U114)</f>
        <v>0</v>
      </c>
      <c r="V115" s="86"/>
      <c r="W115" s="85"/>
      <c r="X115" s="86"/>
      <c r="Y115" s="86"/>
      <c r="Z115" s="86"/>
      <c r="AA115" s="91"/>
      <c r="AB115" s="92"/>
      <c r="AC115" s="92"/>
      <c r="AD115" s="93">
        <f t="shared" ref="AD115" si="1343">SUM(O114/18)*AD114</f>
        <v>0</v>
      </c>
      <c r="AE115" s="94">
        <f>(O114/18*AE114)*30%</f>
        <v>0</v>
      </c>
      <c r="AF115" s="94">
        <f>(O114/18*AF114)*50%</f>
        <v>0</v>
      </c>
      <c r="AG115" s="94">
        <f>(O114/18*AG114)*40%</f>
        <v>0</v>
      </c>
      <c r="AH115" s="94">
        <f>(O114/18*AH114)*35%</f>
        <v>0</v>
      </c>
      <c r="AI115" s="94">
        <f>(O114/18*AI114)*30%</f>
        <v>0</v>
      </c>
      <c r="AJ115" s="94"/>
      <c r="AK115" s="100"/>
      <c r="AL115" s="93">
        <f t="shared" ref="AL115" si="1344">SUM(17697*20%/18*AL114)</f>
        <v>0</v>
      </c>
      <c r="AM115" s="93"/>
      <c r="AN115" s="190"/>
      <c r="AO115" s="100"/>
      <c r="AP115" s="100"/>
      <c r="AQ115" s="100"/>
      <c r="AR115" s="92"/>
      <c r="AS115" s="92"/>
      <c r="AT115" s="97"/>
      <c r="AU115" s="98"/>
      <c r="AV115" s="98"/>
      <c r="AW115" s="7"/>
      <c r="AX115" s="44">
        <f>AT115+AU115+AV115-AW115</f>
        <v>0</v>
      </c>
      <c r="AY115" s="44"/>
      <c r="AZ115" s="44"/>
      <c r="BA115" s="44"/>
      <c r="BB115" s="44"/>
      <c r="BC115" s="45"/>
      <c r="BD115" s="46"/>
      <c r="BE115" s="46"/>
      <c r="BF115" s="46"/>
      <c r="BG115" s="44"/>
      <c r="BH115" s="44"/>
      <c r="BI115" s="44"/>
      <c r="BJ115" s="47"/>
      <c r="BK115" s="119"/>
      <c r="BL115" s="43"/>
      <c r="BM115" s="117"/>
      <c r="BN115" s="49"/>
      <c r="BO115" s="49"/>
      <c r="BP115" s="49"/>
      <c r="BQ115" s="49"/>
      <c r="BR115" s="110"/>
      <c r="BS115" s="49"/>
      <c r="BT115" s="49"/>
      <c r="BU115" s="49"/>
      <c r="BV115" s="49"/>
      <c r="BW115" s="49"/>
      <c r="BX115" s="49"/>
      <c r="BY115" s="47"/>
      <c r="BZ115" s="48"/>
      <c r="CB115" s="49">
        <f t="shared" ref="CB115" si="1345">(AE115*35%)+AE115</f>
        <v>0</v>
      </c>
      <c r="CC115" s="49">
        <f t="shared" ref="CC115" si="1346">(CB115-(CB115*10%))*3.5%</f>
        <v>0</v>
      </c>
      <c r="CD115" s="47">
        <f t="shared" ref="CD115" si="1347">CB115*2%</f>
        <v>0</v>
      </c>
      <c r="CE115" s="48">
        <f t="shared" ref="CE115" si="1348">+((CB115-(CB115*10%))*9.5%)-CC115</f>
        <v>0</v>
      </c>
      <c r="CG115" s="49">
        <f t="shared" ref="CG115" si="1349">((AF115+AG115+AH115+AI115)*35%)+(AF115+AG115+AH115+AI115)</f>
        <v>0</v>
      </c>
      <c r="CH115" s="49">
        <f t="shared" ref="CH115" si="1350">(CG115-(CG115*10%))*3.5%</f>
        <v>0</v>
      </c>
      <c r="CI115" s="47">
        <f t="shared" ref="CI115" si="1351">CG115*2%</f>
        <v>0</v>
      </c>
      <c r="CJ115" s="48">
        <f t="shared" ref="CJ115" si="1352">+((CG115-(CG115*10%))*9.5%)-CH115</f>
        <v>0</v>
      </c>
      <c r="CL115" s="49">
        <f t="shared" ref="CL115" si="1353">+AJ115</f>
        <v>0</v>
      </c>
      <c r="CM115" s="49">
        <f t="shared" ref="CM115" si="1354">(AJ115-(AJ115*10%))*3.5%</f>
        <v>0</v>
      </c>
      <c r="CN115" s="47">
        <f t="shared" ref="CN115" si="1355">CL115*2%</f>
        <v>0</v>
      </c>
      <c r="CO115" s="48">
        <f>+((AJ115-(AJ296*10%))*9.5%)-CM115</f>
        <v>0</v>
      </c>
      <c r="CQ115" s="49"/>
      <c r="CR115" s="49"/>
      <c r="CS115" s="47"/>
      <c r="CT115" s="48"/>
      <c r="CV115" s="49"/>
      <c r="CW115" s="49"/>
      <c r="CX115" s="47"/>
      <c r="CY115" s="48"/>
      <c r="DA115" s="49"/>
      <c r="DB115" s="49"/>
      <c r="DC115" s="47"/>
      <c r="DD115" s="48"/>
      <c r="DF115" s="49"/>
      <c r="DG115" s="49"/>
      <c r="DH115" s="47"/>
      <c r="DI115" s="48"/>
      <c r="DK115" s="49"/>
      <c r="DL115" s="49"/>
      <c r="DM115" s="47"/>
      <c r="DN115" s="48"/>
      <c r="DO115" s="50"/>
      <c r="DP115" s="49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E115" s="49"/>
      <c r="EF115" s="49"/>
      <c r="EG115" s="49"/>
      <c r="EH115" s="49"/>
      <c r="EI115" s="49"/>
      <c r="EJ115" s="49"/>
      <c r="EK115" s="49"/>
      <c r="EL115" s="49"/>
      <c r="EM115" s="49"/>
      <c r="EN115" s="49"/>
      <c r="EO115" s="49"/>
      <c r="EP115" s="49"/>
      <c r="EQ115" s="49"/>
      <c r="ER115" s="49"/>
      <c r="EU115" s="179"/>
      <c r="EV115" s="307"/>
      <c r="EW115" s="305"/>
      <c r="EX115" s="183"/>
      <c r="EY115" s="183"/>
      <c r="EZ115" s="303"/>
      <c r="FA115" s="184"/>
      <c r="FB115" s="184"/>
    </row>
    <row r="116" spans="1:158" s="37" customFormat="1" ht="16.5" thickBot="1" x14ac:dyDescent="0.3">
      <c r="A116" s="269">
        <v>49</v>
      </c>
      <c r="B116" s="225" t="s">
        <v>283</v>
      </c>
      <c r="C116" s="283" t="s">
        <v>284</v>
      </c>
      <c r="D116" s="225" t="s">
        <v>454</v>
      </c>
      <c r="E116" s="225" t="s">
        <v>397</v>
      </c>
      <c r="F116" s="225" t="s">
        <v>362</v>
      </c>
      <c r="G116" s="225" t="s">
        <v>363</v>
      </c>
      <c r="H116" s="285" t="s">
        <v>453</v>
      </c>
      <c r="I116" s="225" t="s">
        <v>318</v>
      </c>
      <c r="J116" s="73"/>
      <c r="K116" s="73"/>
      <c r="L116" s="74"/>
      <c r="M116" s="73" t="s">
        <v>79</v>
      </c>
      <c r="N116" s="75">
        <v>5.03</v>
      </c>
      <c r="O116" s="76"/>
      <c r="P116" s="73"/>
      <c r="Q116" s="73"/>
      <c r="R116" s="73">
        <v>26</v>
      </c>
      <c r="S116" s="73"/>
      <c r="T116" s="73"/>
      <c r="U116" s="73">
        <v>14</v>
      </c>
      <c r="V116" s="73" t="s">
        <v>323</v>
      </c>
      <c r="W116" s="73" t="s">
        <v>366</v>
      </c>
      <c r="X116" s="73"/>
      <c r="Y116" s="73"/>
      <c r="Z116" s="76"/>
      <c r="AA116" s="78"/>
      <c r="AB116" s="79"/>
      <c r="AC116" s="79"/>
      <c r="AD116" s="80"/>
      <c r="AE116" s="81">
        <v>26</v>
      </c>
      <c r="AF116" s="81"/>
      <c r="AG116" s="81"/>
      <c r="AH116" s="81">
        <v>21</v>
      </c>
      <c r="AI116" s="81">
        <v>5</v>
      </c>
      <c r="AJ116" s="81"/>
      <c r="AK116" s="188"/>
      <c r="AL116" s="83">
        <v>14</v>
      </c>
      <c r="AM116" s="83" t="s">
        <v>323</v>
      </c>
      <c r="AN116" s="189"/>
      <c r="AO116" s="73"/>
      <c r="AP116" s="73"/>
      <c r="AQ116" s="73"/>
      <c r="AR116" s="79"/>
      <c r="AS116" s="79"/>
      <c r="AT116" s="79"/>
      <c r="AU116" s="84"/>
      <c r="AV116" s="84"/>
      <c r="AW116" s="111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5"/>
      <c r="BK116" s="35"/>
      <c r="BL116" s="118"/>
      <c r="BM116" s="116"/>
      <c r="BN116" s="181"/>
      <c r="BO116" s="39"/>
      <c r="BP116" s="39"/>
      <c r="BQ116" s="39"/>
      <c r="BR116" s="39"/>
      <c r="BS116" s="181"/>
      <c r="BT116" s="181"/>
      <c r="BU116" s="39"/>
      <c r="BV116" s="39"/>
      <c r="BW116" s="38"/>
      <c r="BX116" s="38"/>
      <c r="BY116" s="35"/>
      <c r="BZ116" s="36"/>
      <c r="CB116" s="38"/>
      <c r="CC116" s="38"/>
      <c r="CD116" s="35"/>
      <c r="CE116" s="36"/>
      <c r="CG116" s="38"/>
      <c r="CH116" s="38"/>
      <c r="CI116" s="35"/>
      <c r="CJ116" s="36"/>
      <c r="CL116" s="38"/>
      <c r="CM116" s="38"/>
      <c r="CN116" s="35"/>
      <c r="CO116" s="36"/>
      <c r="CQ116" s="38"/>
      <c r="CR116" s="38"/>
      <c r="CS116" s="35"/>
      <c r="CT116" s="36"/>
      <c r="CV116" s="38"/>
      <c r="CW116" s="38"/>
      <c r="CX116" s="35"/>
      <c r="CY116" s="36"/>
      <c r="DA116" s="38"/>
      <c r="DB116" s="38"/>
      <c r="DC116" s="35"/>
      <c r="DD116" s="36"/>
      <c r="DF116" s="38"/>
      <c r="DG116" s="38"/>
      <c r="DH116" s="35"/>
      <c r="DI116" s="36"/>
      <c r="DK116" s="38"/>
      <c r="DL116" s="38"/>
      <c r="DM116" s="35"/>
      <c r="DN116" s="36"/>
      <c r="DO116" s="40"/>
      <c r="DP116" s="38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5"/>
      <c r="EC116" s="36"/>
      <c r="EE116" s="38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5"/>
      <c r="ER116" s="36"/>
      <c r="EU116" s="51"/>
      <c r="EV116" s="306"/>
      <c r="EW116" s="304"/>
      <c r="EX116" s="300"/>
      <c r="EY116" s="300"/>
      <c r="EZ116" s="302"/>
      <c r="FA116" s="41"/>
      <c r="FB116" s="41"/>
    </row>
    <row r="117" spans="1:158" s="37" customFormat="1" ht="24" customHeight="1" thickBot="1" x14ac:dyDescent="0.3">
      <c r="A117" s="270"/>
      <c r="B117" s="226"/>
      <c r="C117" s="284"/>
      <c r="D117" s="226"/>
      <c r="E117" s="226"/>
      <c r="F117" s="226"/>
      <c r="G117" s="226"/>
      <c r="H117" s="286"/>
      <c r="I117" s="226"/>
      <c r="J117" s="85"/>
      <c r="K117" s="85"/>
      <c r="L117" s="85"/>
      <c r="M117" s="73" t="s">
        <v>121</v>
      </c>
      <c r="N117" s="75">
        <v>4.25</v>
      </c>
      <c r="O117" s="76"/>
      <c r="P117" s="87">
        <f t="shared" ref="P117" si="1356">O116/24*P116</f>
        <v>0</v>
      </c>
      <c r="Q117" s="87">
        <f>O116/18*Q116</f>
        <v>0</v>
      </c>
      <c r="R117" s="87">
        <f>SUM((O116/18)*5)+((O117/18)*21)</f>
        <v>0</v>
      </c>
      <c r="S117" s="87">
        <f>SUM(O116/18)*S116</f>
        <v>0</v>
      </c>
      <c r="T117" s="88">
        <f t="shared" ref="T117" si="1357">SUM(O116/18)*T116</f>
        <v>0</v>
      </c>
      <c r="U117" s="89"/>
      <c r="V117" s="90"/>
      <c r="W117" s="86"/>
      <c r="X117" s="86"/>
      <c r="Y117" s="86">
        <f>SUM(17697*40%)/18*Y116</f>
        <v>0</v>
      </c>
      <c r="Z117" s="86">
        <f t="shared" ref="Z117" si="1358">SUM(K116*17697*Z116)</f>
        <v>0</v>
      </c>
      <c r="AA117" s="91">
        <f t="shared" ref="AA117" si="1359">((P117+Q117+R117+S117+T117)/27*18)*AA116</f>
        <v>0</v>
      </c>
      <c r="AB117" s="92">
        <f t="shared" ref="AB117" si="1360">(P117+Q117+R117+S117+T117+Z117+AA117+AD117+AE117+AF117+AG117+AH117+AI117+AK117)*25%</f>
        <v>0</v>
      </c>
      <c r="AC117" s="92">
        <f t="shared" ref="AC117" si="1361">+(P117+Q117+R117+S117+T117+Z117+AA117+AD117+AE117+AF117+AG117+AH117+AI117+AK117)*10%</f>
        <v>0</v>
      </c>
      <c r="AD117" s="93">
        <f t="shared" ref="AD117" si="1362">SUM(O116/18)*AD116</f>
        <v>0</v>
      </c>
      <c r="AE117" s="94">
        <f>(O116/18*AE116)*30%</f>
        <v>0</v>
      </c>
      <c r="AF117" s="94">
        <f>(O116/18*AF116)*50%</f>
        <v>0</v>
      </c>
      <c r="AG117" s="94">
        <f>(O116/18*AG116)*40%</f>
        <v>0</v>
      </c>
      <c r="AH117" s="94">
        <f>(O116/18*AH116)*35%</f>
        <v>0</v>
      </c>
      <c r="AI117" s="94">
        <f>(O116/18*AI116)*30%</f>
        <v>0</v>
      </c>
      <c r="AJ117" s="94"/>
      <c r="AK117" s="100"/>
      <c r="AL117" s="93">
        <f t="shared" ref="AL117" si="1363">SUM(17697*20%/18*AL116)</f>
        <v>2752.8666666666668</v>
      </c>
      <c r="AM117" s="93"/>
      <c r="AN117" s="190">
        <f t="shared" ref="AN117" si="1364">+(P117+Q117+R117+S117+AA117+AD117+AE117+AF117+AG117+AH117+AI117+AK117+T117+Z117)*1.25-(P117+Q117+R117+S117+AA117+AD117+AE117+AF117+AG117+AH117+AI117+AK117+T117+Z117)</f>
        <v>0</v>
      </c>
      <c r="AO117" s="100"/>
      <c r="AP117" s="100"/>
      <c r="AQ117" s="100"/>
      <c r="AR117" s="92">
        <f>(AN117+AP117)*25%</f>
        <v>0</v>
      </c>
      <c r="AS117" s="92">
        <f>(AN117+AP117)*10%</f>
        <v>0</v>
      </c>
      <c r="AT117" s="97"/>
      <c r="AU117" s="98">
        <f t="shared" ref="AU117" si="1365">+(P117+Q117+R117+S117+T117+AD117+Z117)+((P117+Q117+R117+S117+T117+AD117+Z117)*25%)</f>
        <v>0</v>
      </c>
      <c r="AV117" s="98">
        <f t="shared" ref="AV117" si="1366">(AU117*1.25)-AU117</f>
        <v>0</v>
      </c>
      <c r="AW117" s="7"/>
      <c r="AX117" s="44">
        <f>AT117+AU117+AV117-AW117</f>
        <v>0</v>
      </c>
      <c r="AY117" s="44"/>
      <c r="AZ117" s="44"/>
      <c r="BA117" s="44"/>
      <c r="BB117" s="44"/>
      <c r="BC117" s="45"/>
      <c r="BD117" s="46"/>
      <c r="BE117" s="46"/>
      <c r="BF117" s="46"/>
      <c r="BG117" s="44"/>
      <c r="BH117" s="44"/>
      <c r="BI117" s="44"/>
      <c r="BJ117" s="47"/>
      <c r="BK117" s="119"/>
      <c r="BL117" s="43"/>
      <c r="BM117" s="117"/>
      <c r="BN117" s="49"/>
      <c r="BO117" s="49"/>
      <c r="BP117" s="49"/>
      <c r="BQ117" s="49"/>
      <c r="BR117" s="110"/>
      <c r="BS117" s="49"/>
      <c r="BT117" s="49"/>
      <c r="BU117" s="49"/>
      <c r="BV117" s="49"/>
      <c r="BW117" s="49"/>
      <c r="BX117" s="49"/>
      <c r="BY117" s="47"/>
      <c r="BZ117" s="48"/>
      <c r="CB117" s="49">
        <f t="shared" ref="CB117" si="1367">(AE117*35%)+AE117</f>
        <v>0</v>
      </c>
      <c r="CC117" s="49">
        <f t="shared" ref="CC117" si="1368">(CB117-(CB117*10%))*3.5%</f>
        <v>0</v>
      </c>
      <c r="CD117" s="47">
        <f t="shared" ref="CD117" si="1369">CB117*2%</f>
        <v>0</v>
      </c>
      <c r="CE117" s="48">
        <f t="shared" ref="CE117" si="1370">+((CB117-(CB117*10%))*9.5%)-CC117</f>
        <v>0</v>
      </c>
      <c r="CG117" s="49">
        <f t="shared" ref="CG117" si="1371">((AF117+AG117+AH117+AI117)*35%)+(AF117+AG117+AH117+AI117)</f>
        <v>0</v>
      </c>
      <c r="CH117" s="49">
        <f t="shared" ref="CH117" si="1372">(CG117-(CG117*10%))*3.5%</f>
        <v>0</v>
      </c>
      <c r="CI117" s="47">
        <f t="shared" ref="CI117" si="1373">CG117*2%</f>
        <v>0</v>
      </c>
      <c r="CJ117" s="48">
        <f t="shared" ref="CJ117" si="1374">+((CG117-(CG117*10%))*9.5%)-CH117</f>
        <v>0</v>
      </c>
      <c r="CL117" s="49">
        <f t="shared" ref="CL117" si="1375">+AJ117</f>
        <v>0</v>
      </c>
      <c r="CM117" s="49">
        <f t="shared" ref="CM117" si="1376">(AJ117-(AJ117*10%))*3.5%</f>
        <v>0</v>
      </c>
      <c r="CN117" s="47">
        <f t="shared" ref="CN117" si="1377">CL117*2%</f>
        <v>0</v>
      </c>
      <c r="CO117" s="48">
        <f>+((AJ117-(AJ298*10%))*9.5%)-CM117</f>
        <v>0</v>
      </c>
      <c r="CQ117" s="49"/>
      <c r="CR117" s="49"/>
      <c r="CS117" s="47"/>
      <c r="CT117" s="48"/>
      <c r="CV117" s="49"/>
      <c r="CW117" s="49"/>
      <c r="CX117" s="47"/>
      <c r="CY117" s="48"/>
      <c r="DA117" s="49"/>
      <c r="DB117" s="49"/>
      <c r="DC117" s="47"/>
      <c r="DD117" s="48"/>
      <c r="DF117" s="49"/>
      <c r="DG117" s="49"/>
      <c r="DH117" s="47"/>
      <c r="DI117" s="48"/>
      <c r="DK117" s="49"/>
      <c r="DL117" s="49"/>
      <c r="DM117" s="47"/>
      <c r="DN117" s="48"/>
      <c r="DO117" s="50"/>
      <c r="DP117" s="49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E117" s="49"/>
      <c r="EF117" s="49"/>
      <c r="EG117" s="49"/>
      <c r="EH117" s="49"/>
      <c r="EI117" s="49"/>
      <c r="EJ117" s="49"/>
      <c r="EK117" s="49"/>
      <c r="EL117" s="49"/>
      <c r="EM117" s="49"/>
      <c r="EN117" s="49"/>
      <c r="EO117" s="49"/>
      <c r="EP117" s="49"/>
      <c r="EQ117" s="49"/>
      <c r="ER117" s="49"/>
      <c r="EU117" s="179"/>
      <c r="EV117" s="307"/>
      <c r="EW117" s="305"/>
      <c r="EX117" s="301"/>
      <c r="EY117" s="301"/>
      <c r="EZ117" s="303"/>
      <c r="FA117" s="184"/>
      <c r="FB117" s="184"/>
    </row>
    <row r="118" spans="1:158" s="37" customFormat="1" ht="16.5" thickBot="1" x14ac:dyDescent="0.3">
      <c r="A118" s="269">
        <v>50</v>
      </c>
      <c r="B118" s="225" t="s">
        <v>285</v>
      </c>
      <c r="C118" s="283" t="s">
        <v>286</v>
      </c>
      <c r="D118" s="225" t="s">
        <v>124</v>
      </c>
      <c r="E118" s="285" t="s">
        <v>25</v>
      </c>
      <c r="F118" s="225" t="s">
        <v>270</v>
      </c>
      <c r="G118" s="225" t="s">
        <v>287</v>
      </c>
      <c r="H118" s="285" t="s">
        <v>399</v>
      </c>
      <c r="I118" s="225" t="s">
        <v>145</v>
      </c>
      <c r="J118" s="73"/>
      <c r="K118" s="73"/>
      <c r="L118" s="74"/>
      <c r="M118" s="73" t="s">
        <v>104</v>
      </c>
      <c r="N118" s="75">
        <v>4.1399999999999997</v>
      </c>
      <c r="O118" s="76"/>
      <c r="P118" s="73"/>
      <c r="Q118" s="73"/>
      <c r="R118" s="73">
        <v>9</v>
      </c>
      <c r="S118" s="73">
        <v>12</v>
      </c>
      <c r="T118" s="73"/>
      <c r="U118" s="73"/>
      <c r="V118" s="73" t="s">
        <v>331</v>
      </c>
      <c r="W118" s="73"/>
      <c r="X118" s="73"/>
      <c r="Y118" s="73"/>
      <c r="Z118" s="76"/>
      <c r="AA118" s="78"/>
      <c r="AB118" s="79"/>
      <c r="AC118" s="79"/>
      <c r="AD118" s="80"/>
      <c r="AE118" s="81">
        <v>21</v>
      </c>
      <c r="AF118" s="81"/>
      <c r="AG118" s="81"/>
      <c r="AH118" s="81"/>
      <c r="AI118" s="81"/>
      <c r="AJ118" s="81"/>
      <c r="AK118" s="188"/>
      <c r="AL118" s="83"/>
      <c r="AM118" s="83" t="s">
        <v>331</v>
      </c>
      <c r="AN118" s="189"/>
      <c r="AO118" s="73"/>
      <c r="AP118" s="73"/>
      <c r="AQ118" s="73"/>
      <c r="AR118" s="79"/>
      <c r="AS118" s="79"/>
      <c r="AT118" s="79"/>
      <c r="AU118" s="84"/>
      <c r="AV118" s="84"/>
      <c r="AW118" s="111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5"/>
      <c r="BK118" s="35"/>
      <c r="BL118" s="118"/>
      <c r="BM118" s="116"/>
      <c r="BN118" s="181"/>
      <c r="BO118" s="39"/>
      <c r="BP118" s="39"/>
      <c r="BQ118" s="39"/>
      <c r="BR118" s="39"/>
      <c r="BS118" s="181"/>
      <c r="BT118" s="181"/>
      <c r="BU118" s="39"/>
      <c r="BV118" s="39"/>
      <c r="BW118" s="38"/>
      <c r="BX118" s="38"/>
      <c r="BY118" s="35"/>
      <c r="BZ118" s="36"/>
      <c r="CB118" s="38"/>
      <c r="CC118" s="38"/>
      <c r="CD118" s="35"/>
      <c r="CE118" s="36"/>
      <c r="CG118" s="38"/>
      <c r="CH118" s="38"/>
      <c r="CI118" s="35"/>
      <c r="CJ118" s="36"/>
      <c r="CL118" s="38"/>
      <c r="CM118" s="38"/>
      <c r="CN118" s="35"/>
      <c r="CO118" s="36"/>
      <c r="CQ118" s="38"/>
      <c r="CR118" s="38"/>
      <c r="CS118" s="35"/>
      <c r="CT118" s="36"/>
      <c r="CV118" s="38"/>
      <c r="CW118" s="38"/>
      <c r="CX118" s="35"/>
      <c r="CY118" s="36"/>
      <c r="DA118" s="38"/>
      <c r="DB118" s="38"/>
      <c r="DC118" s="35"/>
      <c r="DD118" s="36"/>
      <c r="DF118" s="38"/>
      <c r="DG118" s="38"/>
      <c r="DH118" s="35"/>
      <c r="DI118" s="36"/>
      <c r="DK118" s="38"/>
      <c r="DL118" s="38"/>
      <c r="DM118" s="35"/>
      <c r="DN118" s="36"/>
      <c r="DO118" s="40"/>
      <c r="DP118" s="38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5"/>
      <c r="EC118" s="36"/>
      <c r="EE118" s="38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5"/>
      <c r="ER118" s="36"/>
      <c r="EU118" s="51"/>
      <c r="EV118" s="306"/>
      <c r="EW118" s="304"/>
      <c r="EX118" s="182"/>
      <c r="EY118" s="300"/>
      <c r="EZ118" s="302"/>
      <c r="FA118" s="41"/>
      <c r="FB118" s="41"/>
    </row>
    <row r="119" spans="1:158" s="37" customFormat="1" ht="34.5" customHeight="1" thickBot="1" x14ac:dyDescent="0.3">
      <c r="A119" s="270"/>
      <c r="B119" s="226"/>
      <c r="C119" s="284"/>
      <c r="D119" s="226"/>
      <c r="E119" s="286"/>
      <c r="F119" s="226"/>
      <c r="G119" s="226"/>
      <c r="H119" s="286"/>
      <c r="I119" s="226"/>
      <c r="J119" s="85"/>
      <c r="K119" s="85"/>
      <c r="L119" s="85"/>
      <c r="M119" s="85"/>
      <c r="N119" s="85"/>
      <c r="O119" s="87"/>
      <c r="P119" s="87">
        <f t="shared" ref="P119" si="1378">O118/24*P118</f>
        <v>0</v>
      </c>
      <c r="Q119" s="87">
        <f t="shared" ref="Q119" si="1379">O118/18*Q118</f>
        <v>0</v>
      </c>
      <c r="R119" s="87">
        <f t="shared" ref="R119" si="1380">SUM(O118/18)*R118</f>
        <v>0</v>
      </c>
      <c r="S119" s="87">
        <f t="shared" ref="S119" si="1381">SUM(O118/18)*S118</f>
        <v>0</v>
      </c>
      <c r="T119" s="88">
        <f t="shared" ref="T119" si="1382">SUM(O118/18)*T118</f>
        <v>0</v>
      </c>
      <c r="U119" s="89">
        <f t="shared" ref="U119" si="1383">SUM(17697*20%/18*U118)</f>
        <v>0</v>
      </c>
      <c r="V119" s="90">
        <f>SUM(17697*30%)</f>
        <v>5309.0999999999995</v>
      </c>
      <c r="W119" s="86"/>
      <c r="X119" s="86"/>
      <c r="Y119" s="86">
        <f>SUM(17697*40%)/18*Y118</f>
        <v>0</v>
      </c>
      <c r="Z119" s="86">
        <f t="shared" ref="Z119" si="1384">SUM(K118*17697*Z118)</f>
        <v>0</v>
      </c>
      <c r="AA119" s="91">
        <f t="shared" ref="AA119" si="1385">((P119+Q119+R119+S119+T119)/27*18)*AA118</f>
        <v>0</v>
      </c>
      <c r="AB119" s="92">
        <f t="shared" ref="AB119" si="1386">(P119+Q119+R119+S119+T119+Z119+AA119+AD119+AE119+AF119+AG119+AH119+AI119+AK119)*25%</f>
        <v>0</v>
      </c>
      <c r="AC119" s="92">
        <f t="shared" ref="AC119" si="1387">+(P119+Q119+R119+S119+T119+Z119+AA119+AD119+AE119+AF119+AG119+AH119+AI119+AK119)*10%</f>
        <v>0</v>
      </c>
      <c r="AD119" s="93">
        <f t="shared" ref="AD119" si="1388">SUM(O118/18)*AD118</f>
        <v>0</v>
      </c>
      <c r="AE119" s="94">
        <f>(O118/18*AE118)*30%</f>
        <v>0</v>
      </c>
      <c r="AF119" s="94">
        <f>(O118/18*AF118)*50%</f>
        <v>0</v>
      </c>
      <c r="AG119" s="94">
        <f>(O118/18*AG118)*40%</f>
        <v>0</v>
      </c>
      <c r="AH119" s="94">
        <f>(O118/18*AH118)*35%</f>
        <v>0</v>
      </c>
      <c r="AI119" s="94">
        <f>(O118/18*AI118)*30%</f>
        <v>0</v>
      </c>
      <c r="AJ119" s="94"/>
      <c r="AK119" s="100"/>
      <c r="AL119" s="93">
        <f t="shared" ref="AL119" si="1389">SUM(17697*20%/18*AL118)</f>
        <v>0</v>
      </c>
      <c r="AM119" s="93"/>
      <c r="AN119" s="190">
        <f t="shared" ref="AN119" si="1390">+(P119+Q119+R119+S119+AA119+AD119+AE119+AF119+AG119+AH119+AI119+AK119+T119+Z119)*1.25-(P119+Q119+R119+S119+AA119+AD119+AE119+AF119+AG119+AH119+AI119+AK119+T119+Z119)</f>
        <v>0</v>
      </c>
      <c r="AO119" s="100"/>
      <c r="AP119" s="100"/>
      <c r="AQ119" s="100"/>
      <c r="AR119" s="92">
        <f>(AN119+AP119)*25%</f>
        <v>0</v>
      </c>
      <c r="AS119" s="92">
        <f>(AN119+AP119)*10%</f>
        <v>0</v>
      </c>
      <c r="AT119" s="97"/>
      <c r="AU119" s="98">
        <f t="shared" ref="AU119" si="1391">+(P119+Q119+R119+S119+T119+AD119+Z119)+((P119+Q119+R119+S119+T119+AD119+Z119)*25%)</f>
        <v>0</v>
      </c>
      <c r="AV119" s="98">
        <f t="shared" ref="AV119" si="1392">(AU119*1.25)-AU119</f>
        <v>0</v>
      </c>
      <c r="AW119" s="7"/>
      <c r="AX119" s="44">
        <f>AT119+AU119+AV119-AW119</f>
        <v>0</v>
      </c>
      <c r="AY119" s="44"/>
      <c r="AZ119" s="44"/>
      <c r="BA119" s="44"/>
      <c r="BB119" s="44"/>
      <c r="BC119" s="45"/>
      <c r="BD119" s="46"/>
      <c r="BE119" s="46"/>
      <c r="BF119" s="46"/>
      <c r="BG119" s="44"/>
      <c r="BH119" s="44"/>
      <c r="BI119" s="44"/>
      <c r="BJ119" s="47"/>
      <c r="BK119" s="119"/>
      <c r="BL119" s="43"/>
      <c r="BM119" s="117"/>
      <c r="BN119" s="49"/>
      <c r="BO119" s="49"/>
      <c r="BP119" s="49"/>
      <c r="BQ119" s="49"/>
      <c r="BR119" s="110"/>
      <c r="BS119" s="49"/>
      <c r="BT119" s="49"/>
      <c r="BU119" s="49"/>
      <c r="BV119" s="49"/>
      <c r="BW119" s="49"/>
      <c r="BX119" s="49"/>
      <c r="BY119" s="47"/>
      <c r="BZ119" s="48"/>
      <c r="CB119" s="49">
        <f t="shared" ref="CB119" si="1393">(AE119*35%)+AE119</f>
        <v>0</v>
      </c>
      <c r="CC119" s="49">
        <f t="shared" ref="CC119" si="1394">(CB119-(CB119*10%))*3.5%</f>
        <v>0</v>
      </c>
      <c r="CD119" s="47">
        <f t="shared" ref="CD119" si="1395">CB119*2%</f>
        <v>0</v>
      </c>
      <c r="CE119" s="48">
        <f t="shared" ref="CE119" si="1396">+((CB119-(CB119*10%))*9.5%)-CC119</f>
        <v>0</v>
      </c>
      <c r="CG119" s="49">
        <f t="shared" ref="CG119" si="1397">((AF119+AG119+AH119+AI119)*35%)+(AF119+AG119+AH119+AI119)</f>
        <v>0</v>
      </c>
      <c r="CH119" s="49">
        <f t="shared" ref="CH119" si="1398">(CG119-(CG119*10%))*3.5%</f>
        <v>0</v>
      </c>
      <c r="CI119" s="47">
        <f t="shared" ref="CI119" si="1399">CG119*2%</f>
        <v>0</v>
      </c>
      <c r="CJ119" s="48">
        <f t="shared" ref="CJ119" si="1400">+((CG119-(CG119*10%))*9.5%)-CH119</f>
        <v>0</v>
      </c>
      <c r="CL119" s="49">
        <f t="shared" ref="CL119" si="1401">+AJ119</f>
        <v>0</v>
      </c>
      <c r="CM119" s="49">
        <f t="shared" ref="CM119" si="1402">(AJ119-(AJ119*10%))*3.5%</f>
        <v>0</v>
      </c>
      <c r="CN119" s="47">
        <f t="shared" ref="CN119" si="1403">CL119*2%</f>
        <v>0</v>
      </c>
      <c r="CO119" s="48">
        <f>+((AJ119-(AJ302*10%))*9.5%)-CM119</f>
        <v>0</v>
      </c>
      <c r="CQ119" s="49"/>
      <c r="CR119" s="49"/>
      <c r="CS119" s="47"/>
      <c r="CT119" s="48"/>
      <c r="CV119" s="49"/>
      <c r="CW119" s="49"/>
      <c r="CX119" s="47"/>
      <c r="CY119" s="48"/>
      <c r="DA119" s="49"/>
      <c r="DB119" s="49"/>
      <c r="DC119" s="47"/>
      <c r="DD119" s="48"/>
      <c r="DF119" s="49"/>
      <c r="DG119" s="49"/>
      <c r="DH119" s="47"/>
      <c r="DI119" s="48"/>
      <c r="DK119" s="49"/>
      <c r="DL119" s="49"/>
      <c r="DM119" s="47"/>
      <c r="DN119" s="48"/>
      <c r="DO119" s="50"/>
      <c r="DP119" s="49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E119" s="49"/>
      <c r="EF119" s="49"/>
      <c r="EG119" s="49"/>
      <c r="EH119" s="49"/>
      <c r="EI119" s="49"/>
      <c r="EJ119" s="49"/>
      <c r="EK119" s="49"/>
      <c r="EL119" s="49"/>
      <c r="EM119" s="49"/>
      <c r="EN119" s="49"/>
      <c r="EO119" s="49"/>
      <c r="EP119" s="49"/>
      <c r="EQ119" s="49"/>
      <c r="ER119" s="49"/>
      <c r="EU119" s="179"/>
      <c r="EV119" s="307"/>
      <c r="EW119" s="305"/>
      <c r="EX119" s="183"/>
      <c r="EY119" s="301"/>
      <c r="EZ119" s="303"/>
      <c r="FA119" s="184"/>
      <c r="FB119" s="184"/>
    </row>
    <row r="120" spans="1:158" s="37" customFormat="1" ht="16.5" thickBot="1" x14ac:dyDescent="0.3">
      <c r="A120" s="269">
        <v>51</v>
      </c>
      <c r="B120" s="310" t="s">
        <v>288</v>
      </c>
      <c r="C120" s="283" t="s">
        <v>289</v>
      </c>
      <c r="D120" s="225" t="s">
        <v>181</v>
      </c>
      <c r="E120" s="285" t="s">
        <v>25</v>
      </c>
      <c r="F120" s="225" t="s">
        <v>290</v>
      </c>
      <c r="G120" s="225" t="s">
        <v>291</v>
      </c>
      <c r="H120" s="285" t="s">
        <v>455</v>
      </c>
      <c r="I120" s="225" t="s">
        <v>145</v>
      </c>
      <c r="J120" s="73"/>
      <c r="K120" s="73"/>
      <c r="L120" s="74"/>
      <c r="M120" s="73" t="s">
        <v>104</v>
      </c>
      <c r="N120" s="75">
        <v>4.67</v>
      </c>
      <c r="O120" s="76"/>
      <c r="P120" s="73"/>
      <c r="Q120" s="73"/>
      <c r="R120" s="73"/>
      <c r="S120" s="73">
        <v>15</v>
      </c>
      <c r="T120" s="73">
        <v>2</v>
      </c>
      <c r="U120" s="73">
        <v>17</v>
      </c>
      <c r="V120" s="73"/>
      <c r="W120" s="73"/>
      <c r="X120" s="73"/>
      <c r="Y120" s="73"/>
      <c r="Z120" s="76"/>
      <c r="AA120" s="78"/>
      <c r="AB120" s="79"/>
      <c r="AC120" s="79"/>
      <c r="AD120" s="80"/>
      <c r="AE120" s="81">
        <v>17</v>
      </c>
      <c r="AF120" s="81"/>
      <c r="AG120" s="81"/>
      <c r="AH120" s="81"/>
      <c r="AI120" s="81"/>
      <c r="AJ120" s="81"/>
      <c r="AK120" s="188"/>
      <c r="AL120" s="83">
        <v>17</v>
      </c>
      <c r="AM120" s="83"/>
      <c r="AN120" s="189"/>
      <c r="AO120" s="73"/>
      <c r="AP120" s="73"/>
      <c r="AQ120" s="73"/>
      <c r="AR120" s="79"/>
      <c r="AS120" s="79"/>
      <c r="AT120" s="79"/>
      <c r="AU120" s="84"/>
      <c r="AV120" s="84"/>
      <c r="AW120" s="111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5"/>
      <c r="BK120" s="35"/>
      <c r="BL120" s="118"/>
      <c r="BM120" s="116"/>
      <c r="BN120" s="181"/>
      <c r="BO120" s="39"/>
      <c r="BP120" s="39"/>
      <c r="BQ120" s="39"/>
      <c r="BR120" s="39"/>
      <c r="BS120" s="181"/>
      <c r="BT120" s="181"/>
      <c r="BU120" s="39"/>
      <c r="BV120" s="39"/>
      <c r="BW120" s="38"/>
      <c r="BX120" s="38"/>
      <c r="BY120" s="35"/>
      <c r="BZ120" s="36"/>
      <c r="CB120" s="38"/>
      <c r="CC120" s="38"/>
      <c r="CD120" s="35"/>
      <c r="CE120" s="36"/>
      <c r="CG120" s="38"/>
      <c r="CH120" s="38"/>
      <c r="CI120" s="35"/>
      <c r="CJ120" s="36"/>
      <c r="CL120" s="38"/>
      <c r="CM120" s="38"/>
      <c r="CN120" s="35"/>
      <c r="CO120" s="36"/>
      <c r="CQ120" s="38"/>
      <c r="CR120" s="38"/>
      <c r="CS120" s="35"/>
      <c r="CT120" s="36"/>
      <c r="CV120" s="38"/>
      <c r="CW120" s="38"/>
      <c r="CX120" s="35"/>
      <c r="CY120" s="36"/>
      <c r="DA120" s="38"/>
      <c r="DB120" s="38"/>
      <c r="DC120" s="35"/>
      <c r="DD120" s="36"/>
      <c r="DF120" s="38"/>
      <c r="DG120" s="38"/>
      <c r="DH120" s="35"/>
      <c r="DI120" s="36"/>
      <c r="DK120" s="38"/>
      <c r="DL120" s="38"/>
      <c r="DM120" s="35"/>
      <c r="DN120" s="36"/>
      <c r="DO120" s="40"/>
      <c r="DP120" s="38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5"/>
      <c r="EC120" s="36"/>
      <c r="EE120" s="38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5"/>
      <c r="ER120" s="36"/>
      <c r="EU120" s="51"/>
      <c r="EV120" s="306"/>
      <c r="EW120" s="304"/>
      <c r="EX120" s="300"/>
      <c r="EY120" s="300"/>
      <c r="EZ120" s="302"/>
      <c r="FA120" s="41"/>
      <c r="FB120" s="41"/>
    </row>
    <row r="121" spans="1:158" s="37" customFormat="1" ht="21" customHeight="1" thickBot="1" x14ac:dyDescent="0.3">
      <c r="A121" s="270"/>
      <c r="B121" s="311"/>
      <c r="C121" s="284"/>
      <c r="D121" s="226"/>
      <c r="E121" s="286"/>
      <c r="F121" s="226"/>
      <c r="G121" s="226"/>
      <c r="H121" s="286"/>
      <c r="I121" s="226"/>
      <c r="J121" s="85"/>
      <c r="K121" s="85"/>
      <c r="L121" s="85"/>
      <c r="M121" s="85"/>
      <c r="N121" s="85"/>
      <c r="O121" s="87"/>
      <c r="P121" s="87">
        <f t="shared" ref="P121" si="1404">O120/24*P120</f>
        <v>0</v>
      </c>
      <c r="Q121" s="87">
        <f t="shared" ref="Q121" si="1405">O120/18*Q120</f>
        <v>0</v>
      </c>
      <c r="R121" s="87">
        <f t="shared" ref="R121" si="1406">SUM(O120/18)*R120</f>
        <v>0</v>
      </c>
      <c r="S121" s="87">
        <f t="shared" ref="S121" si="1407">SUM(O120/18)*S120</f>
        <v>0</v>
      </c>
      <c r="T121" s="88">
        <f t="shared" ref="T121" si="1408">SUM(O120/18)*T120</f>
        <v>0</v>
      </c>
      <c r="U121" s="89"/>
      <c r="V121" s="86"/>
      <c r="W121" s="85"/>
      <c r="X121" s="86"/>
      <c r="Y121" s="86"/>
      <c r="Z121" s="86">
        <f t="shared" ref="Z121" si="1409">SUM(K120*17697*Z120)</f>
        <v>0</v>
      </c>
      <c r="AA121" s="91">
        <f t="shared" ref="AA121" si="1410">((P121+Q121+R121+S121+T121)/27*18)*AA120</f>
        <v>0</v>
      </c>
      <c r="AB121" s="92">
        <f t="shared" ref="AB121" si="1411">(P121+Q121+R121+S121+T121+Z121+AA121+AD121+AE121+AF121+AG121+AH121+AI121+AK121)*25%</f>
        <v>0</v>
      </c>
      <c r="AC121" s="92">
        <f t="shared" ref="AC121" si="1412">+(P121+Q121+R121+S121+T121+Z121+AA121+AD121+AE121+AF121+AG121+AH121+AI121+AK121)*10%</f>
        <v>0</v>
      </c>
      <c r="AD121" s="93">
        <f t="shared" ref="AD121" si="1413">SUM(O120/18)*AD120</f>
        <v>0</v>
      </c>
      <c r="AE121" s="94">
        <f>(O120/18*AE120)*30%</f>
        <v>0</v>
      </c>
      <c r="AF121" s="94">
        <f>(O120/18*AF120)*50%</f>
        <v>0</v>
      </c>
      <c r="AG121" s="94">
        <f>(O120/18*AG120)*40%</f>
        <v>0</v>
      </c>
      <c r="AH121" s="94">
        <f>(O120/18*AH120)*35%</f>
        <v>0</v>
      </c>
      <c r="AI121" s="94">
        <f>(O120/18*AI120)*30%</f>
        <v>0</v>
      </c>
      <c r="AJ121" s="94"/>
      <c r="AK121" s="100"/>
      <c r="AL121" s="93"/>
      <c r="AM121" s="93"/>
      <c r="AN121" s="190">
        <f t="shared" ref="AN121" si="1414">+(P121+Q121+R121+S121+AA121+AD121+AE121+AF121+AG121+AH121+AI121+AK121+T121+Z121)*1.25-(P121+Q121+R121+S121+AA121+AD121+AE121+AF121+AG121+AH121+AI121+AK121+T121+Z121)</f>
        <v>0</v>
      </c>
      <c r="AO121" s="100"/>
      <c r="AP121" s="100"/>
      <c r="AQ121" s="100"/>
      <c r="AR121" s="92">
        <f>(AN121+AP121)*25%</f>
        <v>0</v>
      </c>
      <c r="AS121" s="92">
        <f>(AN121+AP121)*10%</f>
        <v>0</v>
      </c>
      <c r="AT121" s="97"/>
      <c r="AU121" s="98">
        <f t="shared" ref="AU121" si="1415">+(P121+Q121+R121+S121+T121+AD121+Z121)+((P121+Q121+R121+S121+T121+AD121+Z121)*25%)</f>
        <v>0</v>
      </c>
      <c r="AV121" s="98">
        <f t="shared" ref="AV121" si="1416">(AU121*1.25)-AU121</f>
        <v>0</v>
      </c>
      <c r="AW121" s="7"/>
      <c r="AX121" s="44">
        <f>AT121+AU121+AV121-AW121</f>
        <v>0</v>
      </c>
      <c r="AY121" s="44"/>
      <c r="AZ121" s="44"/>
      <c r="BA121" s="44"/>
      <c r="BB121" s="44"/>
      <c r="BC121" s="45"/>
      <c r="BD121" s="46"/>
      <c r="BE121" s="46"/>
      <c r="BF121" s="46"/>
      <c r="BG121" s="44"/>
      <c r="BH121" s="44"/>
      <c r="BI121" s="44"/>
      <c r="BJ121" s="47"/>
      <c r="BK121" s="119"/>
      <c r="BL121" s="43"/>
      <c r="BM121" s="117"/>
      <c r="BN121" s="49"/>
      <c r="BO121" s="49"/>
      <c r="BP121" s="49"/>
      <c r="BQ121" s="49"/>
      <c r="BR121" s="110"/>
      <c r="BS121" s="49"/>
      <c r="BT121" s="49"/>
      <c r="BU121" s="49"/>
      <c r="BV121" s="49"/>
      <c r="BW121" s="49"/>
      <c r="BX121" s="49"/>
      <c r="BY121" s="47"/>
      <c r="BZ121" s="48"/>
      <c r="CB121" s="49">
        <f t="shared" ref="CB121" si="1417">(AE121*35%)+AE121</f>
        <v>0</v>
      </c>
      <c r="CC121" s="49"/>
      <c r="CD121" s="47"/>
      <c r="CE121" s="48">
        <f t="shared" ref="CE121" si="1418">+((CB121-(CB121*10%))*9.5%)-CC121</f>
        <v>0</v>
      </c>
      <c r="CG121" s="49">
        <f t="shared" ref="CG121" si="1419">((AF121+AG121+AH121+AI121)*35%)+(AF121+AG121+AH121+AI121)</f>
        <v>0</v>
      </c>
      <c r="CH121" s="49"/>
      <c r="CI121" s="47"/>
      <c r="CJ121" s="48">
        <f t="shared" ref="CJ121" si="1420">+((CG121-(CG121*10%))*9.5%)-CH121</f>
        <v>0</v>
      </c>
      <c r="CL121" s="49">
        <f t="shared" ref="CL121" si="1421">+AJ121</f>
        <v>0</v>
      </c>
      <c r="CM121" s="49"/>
      <c r="CN121" s="47"/>
      <c r="CO121" s="48">
        <f>+((AJ121-(AJ304*10%))*9.5%)-CM121</f>
        <v>0</v>
      </c>
      <c r="CQ121" s="49"/>
      <c r="CR121" s="49"/>
      <c r="CS121" s="47"/>
      <c r="CT121" s="48"/>
      <c r="CV121" s="49"/>
      <c r="CW121" s="49"/>
      <c r="CX121" s="47"/>
      <c r="CY121" s="48"/>
      <c r="DA121" s="49"/>
      <c r="DB121" s="49"/>
      <c r="DC121" s="47"/>
      <c r="DD121" s="48"/>
      <c r="DF121" s="49"/>
      <c r="DG121" s="49"/>
      <c r="DH121" s="47"/>
      <c r="DI121" s="48"/>
      <c r="DK121" s="49"/>
      <c r="DL121" s="49"/>
      <c r="DM121" s="47"/>
      <c r="DN121" s="48"/>
      <c r="DO121" s="50"/>
      <c r="DP121" s="49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E121" s="49"/>
      <c r="EF121" s="49"/>
      <c r="EG121" s="49"/>
      <c r="EH121" s="49"/>
      <c r="EI121" s="49"/>
      <c r="EJ121" s="49"/>
      <c r="EK121" s="49"/>
      <c r="EL121" s="49"/>
      <c r="EM121" s="49"/>
      <c r="EN121" s="49"/>
      <c r="EO121" s="49"/>
      <c r="EP121" s="49"/>
      <c r="EQ121" s="49"/>
      <c r="ER121" s="49"/>
      <c r="EU121" s="179"/>
      <c r="EV121" s="307"/>
      <c r="EW121" s="305"/>
      <c r="EX121" s="301"/>
      <c r="EY121" s="301"/>
      <c r="EZ121" s="303"/>
      <c r="FA121" s="184"/>
      <c r="FB121" s="184"/>
    </row>
    <row r="122" spans="1:158" s="37" customFormat="1" ht="16.5" thickBot="1" x14ac:dyDescent="0.3">
      <c r="A122" s="269">
        <v>52</v>
      </c>
      <c r="B122" s="225" t="s">
        <v>371</v>
      </c>
      <c r="C122" s="283" t="s">
        <v>278</v>
      </c>
      <c r="D122" s="225" t="s">
        <v>456</v>
      </c>
      <c r="E122" s="285" t="s">
        <v>25</v>
      </c>
      <c r="F122" s="225" t="s">
        <v>280</v>
      </c>
      <c r="G122" s="225" t="s">
        <v>281</v>
      </c>
      <c r="H122" s="285" t="s">
        <v>430</v>
      </c>
      <c r="I122" s="225" t="s">
        <v>168</v>
      </c>
      <c r="J122" s="73" t="s">
        <v>146</v>
      </c>
      <c r="K122" s="83">
        <v>3.85</v>
      </c>
      <c r="L122" s="102" t="s">
        <v>8</v>
      </c>
      <c r="M122" s="73" t="s">
        <v>93</v>
      </c>
      <c r="N122" s="75">
        <v>4.74</v>
      </c>
      <c r="O122" s="76"/>
      <c r="P122" s="73"/>
      <c r="Q122" s="73">
        <v>3</v>
      </c>
      <c r="R122" s="73"/>
      <c r="S122" s="73">
        <v>5</v>
      </c>
      <c r="T122" s="73"/>
      <c r="U122" s="73">
        <v>8</v>
      </c>
      <c r="V122" s="73"/>
      <c r="W122" s="73"/>
      <c r="X122" s="73"/>
      <c r="Y122" s="73"/>
      <c r="Z122" s="76">
        <v>1</v>
      </c>
      <c r="AA122" s="78"/>
      <c r="AB122" s="79"/>
      <c r="AC122" s="79"/>
      <c r="AD122" s="80"/>
      <c r="AE122" s="81">
        <v>8</v>
      </c>
      <c r="AF122" s="81"/>
      <c r="AG122" s="81"/>
      <c r="AH122" s="81"/>
      <c r="AI122" s="81">
        <v>8</v>
      </c>
      <c r="AJ122" s="81"/>
      <c r="AK122" s="188"/>
      <c r="AL122" s="83">
        <v>8</v>
      </c>
      <c r="AM122" s="83"/>
      <c r="AN122" s="189"/>
      <c r="AO122" s="73"/>
      <c r="AP122" s="73"/>
      <c r="AQ122" s="73"/>
      <c r="AR122" s="79"/>
      <c r="AS122" s="79"/>
      <c r="AT122" s="79"/>
      <c r="AU122" s="84"/>
      <c r="AV122" s="84"/>
      <c r="AW122" s="111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5"/>
      <c r="BK122" s="35"/>
      <c r="BL122" s="118"/>
      <c r="BM122" s="116"/>
      <c r="BN122" s="181"/>
      <c r="BO122" s="39"/>
      <c r="BP122" s="39"/>
      <c r="BQ122" s="39"/>
      <c r="BR122" s="39"/>
      <c r="BS122" s="181"/>
      <c r="BT122" s="181"/>
      <c r="BU122" s="39"/>
      <c r="BV122" s="39"/>
      <c r="BW122" s="38"/>
      <c r="BX122" s="38"/>
      <c r="BY122" s="35"/>
      <c r="BZ122" s="36"/>
      <c r="CB122" s="38"/>
      <c r="CC122" s="38"/>
      <c r="CD122" s="35"/>
      <c r="CE122" s="36"/>
      <c r="CG122" s="38"/>
      <c r="CH122" s="38"/>
      <c r="CI122" s="35"/>
      <c r="CJ122" s="36"/>
      <c r="CL122" s="38"/>
      <c r="CM122" s="38"/>
      <c r="CN122" s="35"/>
      <c r="CO122" s="36"/>
      <c r="CQ122" s="38"/>
      <c r="CR122" s="38"/>
      <c r="CS122" s="35"/>
      <c r="CT122" s="36"/>
      <c r="CV122" s="38"/>
      <c r="CW122" s="38"/>
      <c r="CX122" s="35"/>
      <c r="CY122" s="36"/>
      <c r="DA122" s="38"/>
      <c r="DB122" s="38"/>
      <c r="DC122" s="35"/>
      <c r="DD122" s="36"/>
      <c r="DF122" s="38"/>
      <c r="DG122" s="38"/>
      <c r="DH122" s="35"/>
      <c r="DI122" s="36"/>
      <c r="DK122" s="38"/>
      <c r="DL122" s="38"/>
      <c r="DM122" s="35"/>
      <c r="DN122" s="36"/>
      <c r="DO122" s="40"/>
      <c r="DP122" s="38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5"/>
      <c r="EC122" s="36"/>
      <c r="EE122" s="38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5"/>
      <c r="ER122" s="36"/>
      <c r="EU122" s="51"/>
      <c r="EV122" s="306"/>
      <c r="EW122" s="304"/>
      <c r="EX122" s="182"/>
      <c r="EY122" s="300"/>
      <c r="EZ122" s="302"/>
      <c r="FA122" s="41"/>
      <c r="FB122" s="41"/>
    </row>
    <row r="123" spans="1:158" s="37" customFormat="1" ht="26.25" customHeight="1" thickBot="1" x14ac:dyDescent="0.3">
      <c r="A123" s="270"/>
      <c r="B123" s="226"/>
      <c r="C123" s="284"/>
      <c r="D123" s="226"/>
      <c r="E123" s="286"/>
      <c r="F123" s="226"/>
      <c r="G123" s="226"/>
      <c r="H123" s="286"/>
      <c r="I123" s="226"/>
      <c r="J123" s="85"/>
      <c r="K123" s="85"/>
      <c r="L123" s="85"/>
      <c r="M123" s="85"/>
      <c r="N123" s="85"/>
      <c r="O123" s="87"/>
      <c r="P123" s="87">
        <f t="shared" ref="P123" si="1422">O122/24*P122</f>
        <v>0</v>
      </c>
      <c r="Q123" s="87">
        <f t="shared" ref="Q123" si="1423">O122/18*Q122</f>
        <v>0</v>
      </c>
      <c r="R123" s="87">
        <f t="shared" ref="R123" si="1424">SUM(O122/18)*R122</f>
        <v>0</v>
      </c>
      <c r="S123" s="87">
        <f t="shared" ref="S123" si="1425">SUM(O122/18)*S122</f>
        <v>0</v>
      </c>
      <c r="T123" s="88">
        <f t="shared" ref="T123" si="1426">SUM(O122/18)*T122</f>
        <v>0</v>
      </c>
      <c r="U123" s="89"/>
      <c r="V123" s="86"/>
      <c r="W123" s="85"/>
      <c r="X123" s="86"/>
      <c r="Y123" s="86"/>
      <c r="Z123" s="86"/>
      <c r="AA123" s="91"/>
      <c r="AB123" s="92"/>
      <c r="AC123" s="92"/>
      <c r="AD123" s="93">
        <f t="shared" ref="AD123" si="1427">SUM(O122/18)*AD122</f>
        <v>0</v>
      </c>
      <c r="AE123" s="94">
        <f>(O122/18*AE122)*30%</f>
        <v>0</v>
      </c>
      <c r="AF123" s="94">
        <f>(O122/18*AF122)*50%</f>
        <v>0</v>
      </c>
      <c r="AG123" s="94">
        <f>(O122/18*AG122)*40%</f>
        <v>0</v>
      </c>
      <c r="AH123" s="94">
        <f>(O122/18*AH122)*35%</f>
        <v>0</v>
      </c>
      <c r="AI123" s="94">
        <f>(O122/18*AI122)*30%</f>
        <v>0</v>
      </c>
      <c r="AJ123" s="94"/>
      <c r="AK123" s="100"/>
      <c r="AL123" s="93"/>
      <c r="AM123" s="93"/>
      <c r="AN123" s="190"/>
      <c r="AO123" s="100"/>
      <c r="AP123" s="100"/>
      <c r="AQ123" s="100"/>
      <c r="AR123" s="92"/>
      <c r="AS123" s="92"/>
      <c r="AT123" s="97"/>
      <c r="AU123" s="98"/>
      <c r="AV123" s="98"/>
      <c r="AW123" s="7"/>
      <c r="AX123" s="44">
        <f>AT123+AU123+AV123-AW123</f>
        <v>0</v>
      </c>
      <c r="AY123" s="44"/>
      <c r="AZ123" s="44"/>
      <c r="BA123" s="44"/>
      <c r="BB123" s="44"/>
      <c r="BC123" s="45"/>
      <c r="BD123" s="46"/>
      <c r="BE123" s="46"/>
      <c r="BF123" s="46"/>
      <c r="BG123" s="44"/>
      <c r="BH123" s="44"/>
      <c r="BI123" s="44"/>
      <c r="BJ123" s="47"/>
      <c r="BK123" s="119"/>
      <c r="BL123" s="43"/>
      <c r="BM123" s="117"/>
      <c r="BN123" s="49"/>
      <c r="BO123" s="49"/>
      <c r="BP123" s="49"/>
      <c r="BQ123" s="49"/>
      <c r="BR123" s="110"/>
      <c r="BS123" s="49"/>
      <c r="BT123" s="49"/>
      <c r="BU123" s="49"/>
      <c r="BV123" s="49"/>
      <c r="BW123" s="49"/>
      <c r="BX123" s="49"/>
      <c r="BY123" s="47"/>
      <c r="BZ123" s="48"/>
      <c r="CB123" s="49">
        <f t="shared" ref="CB123" si="1428">(AE123*35%)+AE123</f>
        <v>0</v>
      </c>
      <c r="CC123" s="49">
        <f t="shared" ref="CC123" si="1429">(CB123-(CB123*10%))*3.5%</f>
        <v>0</v>
      </c>
      <c r="CD123" s="47">
        <f t="shared" ref="CD123" si="1430">CB123*2%</f>
        <v>0</v>
      </c>
      <c r="CE123" s="48">
        <f t="shared" ref="CE123" si="1431">+((CB123-(CB123*10%))*9.5%)-CC123</f>
        <v>0</v>
      </c>
      <c r="CG123" s="49">
        <f t="shared" ref="CG123" si="1432">((AF123+AG123+AH123+AI123)*35%)+(AF123+AG123+AH123+AI123)</f>
        <v>0</v>
      </c>
      <c r="CH123" s="49">
        <f t="shared" ref="CH123" si="1433">(CG123-(CG123*10%))*3.5%</f>
        <v>0</v>
      </c>
      <c r="CI123" s="47">
        <f t="shared" ref="CI123" si="1434">CG123*2%</f>
        <v>0</v>
      </c>
      <c r="CJ123" s="48">
        <f t="shared" ref="CJ123" si="1435">+((CG123-(CG123*10%))*9.5%)-CH123</f>
        <v>0</v>
      </c>
      <c r="CL123" s="49">
        <f t="shared" ref="CL123" si="1436">+AJ123</f>
        <v>0</v>
      </c>
      <c r="CM123" s="49">
        <f t="shared" ref="CM123" si="1437">(AJ123-(AJ123*10%))*3.5%</f>
        <v>0</v>
      </c>
      <c r="CN123" s="47">
        <f t="shared" ref="CN123" si="1438">CL123*2%</f>
        <v>0</v>
      </c>
      <c r="CO123" s="48">
        <f>+((AJ123-(AJ306*10%))*9.5%)-CM123</f>
        <v>0</v>
      </c>
      <c r="CQ123" s="49"/>
      <c r="CR123" s="49"/>
      <c r="CS123" s="47"/>
      <c r="CT123" s="48"/>
      <c r="CV123" s="49"/>
      <c r="CW123" s="49"/>
      <c r="CX123" s="47"/>
      <c r="CY123" s="48"/>
      <c r="DA123" s="49"/>
      <c r="DB123" s="49"/>
      <c r="DC123" s="47"/>
      <c r="DD123" s="48"/>
      <c r="DF123" s="49"/>
      <c r="DG123" s="49"/>
      <c r="DH123" s="47"/>
      <c r="DI123" s="48"/>
      <c r="DK123" s="49"/>
      <c r="DL123" s="49"/>
      <c r="DM123" s="47"/>
      <c r="DN123" s="48"/>
      <c r="DO123" s="50"/>
      <c r="DP123" s="49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E123" s="49"/>
      <c r="EF123" s="49"/>
      <c r="EG123" s="49"/>
      <c r="EH123" s="49"/>
      <c r="EI123" s="49"/>
      <c r="EJ123" s="49"/>
      <c r="EK123" s="49"/>
      <c r="EL123" s="49"/>
      <c r="EM123" s="49"/>
      <c r="EN123" s="49"/>
      <c r="EO123" s="49"/>
      <c r="EP123" s="49"/>
      <c r="EQ123" s="49"/>
      <c r="ER123" s="49"/>
      <c r="EU123" s="179"/>
      <c r="EV123" s="307"/>
      <c r="EW123" s="305"/>
      <c r="EX123" s="183"/>
      <c r="EY123" s="301"/>
      <c r="EZ123" s="303"/>
      <c r="FA123" s="184"/>
      <c r="FB123" s="184"/>
    </row>
    <row r="124" spans="1:158" s="37" customFormat="1" ht="16.5" thickBot="1" x14ac:dyDescent="0.3">
      <c r="A124" s="269">
        <v>53</v>
      </c>
      <c r="B124" s="225" t="s">
        <v>292</v>
      </c>
      <c r="C124" s="283" t="s">
        <v>293</v>
      </c>
      <c r="D124" s="225" t="s">
        <v>229</v>
      </c>
      <c r="E124" s="285" t="s">
        <v>25</v>
      </c>
      <c r="F124" s="225" t="s">
        <v>294</v>
      </c>
      <c r="G124" s="225" t="s">
        <v>295</v>
      </c>
      <c r="H124" s="285" t="s">
        <v>457</v>
      </c>
      <c r="I124" s="225" t="s">
        <v>444</v>
      </c>
      <c r="J124" s="73"/>
      <c r="K124" s="73"/>
      <c r="L124" s="74"/>
      <c r="M124" s="73" t="s">
        <v>93</v>
      </c>
      <c r="N124" s="75">
        <v>4.66</v>
      </c>
      <c r="O124" s="76"/>
      <c r="P124" s="73"/>
      <c r="Q124" s="73"/>
      <c r="R124" s="73"/>
      <c r="S124" s="73">
        <v>23</v>
      </c>
      <c r="T124" s="73"/>
      <c r="U124" s="73">
        <v>20</v>
      </c>
      <c r="V124" s="73" t="s">
        <v>458</v>
      </c>
      <c r="W124" s="73" t="s">
        <v>459</v>
      </c>
      <c r="X124" s="73"/>
      <c r="Y124" s="73"/>
      <c r="Z124" s="76"/>
      <c r="AA124" s="78"/>
      <c r="AB124" s="79"/>
      <c r="AC124" s="79"/>
      <c r="AD124" s="80"/>
      <c r="AE124" s="81">
        <v>23</v>
      </c>
      <c r="AF124" s="81"/>
      <c r="AG124" s="81"/>
      <c r="AH124" s="81"/>
      <c r="AI124" s="81">
        <v>23</v>
      </c>
      <c r="AJ124" s="81"/>
      <c r="AK124" s="188"/>
      <c r="AL124" s="83">
        <v>20</v>
      </c>
      <c r="AM124" s="83" t="s">
        <v>458</v>
      </c>
      <c r="AN124" s="189"/>
      <c r="AO124" s="73"/>
      <c r="AP124" s="73"/>
      <c r="AQ124" s="73"/>
      <c r="AR124" s="79"/>
      <c r="AS124" s="79"/>
      <c r="AT124" s="79"/>
      <c r="AU124" s="84"/>
      <c r="AV124" s="84"/>
      <c r="AW124" s="111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5"/>
      <c r="BK124" s="35"/>
      <c r="BL124" s="118"/>
      <c r="BM124" s="116"/>
      <c r="BN124" s="181"/>
      <c r="BO124" s="39"/>
      <c r="BP124" s="39"/>
      <c r="BQ124" s="39"/>
      <c r="BR124" s="39"/>
      <c r="BS124" s="181"/>
      <c r="BT124" s="181"/>
      <c r="BU124" s="39"/>
      <c r="BV124" s="39"/>
      <c r="BW124" s="38"/>
      <c r="BX124" s="38"/>
      <c r="BY124" s="35"/>
      <c r="BZ124" s="36"/>
      <c r="CB124" s="38"/>
      <c r="CC124" s="38"/>
      <c r="CD124" s="35"/>
      <c r="CE124" s="36"/>
      <c r="CG124" s="38"/>
      <c r="CH124" s="38"/>
      <c r="CI124" s="35"/>
      <c r="CJ124" s="36"/>
      <c r="CL124" s="38"/>
      <c r="CM124" s="38"/>
      <c r="CN124" s="35"/>
      <c r="CO124" s="36"/>
      <c r="CQ124" s="38"/>
      <c r="CR124" s="38"/>
      <c r="CS124" s="35"/>
      <c r="CT124" s="36"/>
      <c r="CV124" s="38"/>
      <c r="CW124" s="38"/>
      <c r="CX124" s="35"/>
      <c r="CY124" s="36"/>
      <c r="DA124" s="38"/>
      <c r="DB124" s="38"/>
      <c r="DC124" s="35"/>
      <c r="DD124" s="36"/>
      <c r="DF124" s="38"/>
      <c r="DG124" s="38"/>
      <c r="DH124" s="35"/>
      <c r="DI124" s="36"/>
      <c r="DK124" s="38"/>
      <c r="DL124" s="38"/>
      <c r="DM124" s="35"/>
      <c r="DN124" s="36"/>
      <c r="DO124" s="40"/>
      <c r="DP124" s="38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5"/>
      <c r="EC124" s="36"/>
      <c r="EE124" s="38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5"/>
      <c r="ER124" s="36"/>
      <c r="EU124" s="51"/>
      <c r="EV124" s="306"/>
      <c r="EW124" s="304"/>
      <c r="EX124" s="182"/>
      <c r="EY124" s="300"/>
      <c r="EZ124" s="302"/>
      <c r="FA124" s="41"/>
      <c r="FB124" s="41"/>
    </row>
    <row r="125" spans="1:158" s="37" customFormat="1" ht="16.5" thickBot="1" x14ac:dyDescent="0.3">
      <c r="A125" s="270"/>
      <c r="B125" s="232"/>
      <c r="C125" s="295"/>
      <c r="D125" s="232"/>
      <c r="E125" s="296"/>
      <c r="F125" s="232"/>
      <c r="G125" s="226"/>
      <c r="H125" s="296"/>
      <c r="I125" s="226"/>
      <c r="J125" s="85"/>
      <c r="K125" s="85"/>
      <c r="L125" s="85"/>
      <c r="M125" s="85"/>
      <c r="N125" s="85"/>
      <c r="O125" s="87"/>
      <c r="P125" s="87">
        <f t="shared" ref="P125" si="1439">O124/24*P124</f>
        <v>0</v>
      </c>
      <c r="Q125" s="87">
        <f t="shared" ref="Q125" si="1440">O124/18*Q124</f>
        <v>0</v>
      </c>
      <c r="R125" s="87">
        <f t="shared" ref="R125" si="1441">SUM(O124/18)*R124</f>
        <v>0</v>
      </c>
      <c r="S125" s="87">
        <f t="shared" ref="S125" si="1442">SUM(O124/18)*S124</f>
        <v>0</v>
      </c>
      <c r="T125" s="88">
        <f t="shared" ref="T125" si="1443">SUM(O124/18)*T124</f>
        <v>0</v>
      </c>
      <c r="U125" s="89"/>
      <c r="V125" s="90"/>
      <c r="W125" s="86"/>
      <c r="X125" s="86"/>
      <c r="Y125" s="86">
        <f>SUM(17697*40%)/18*Y124</f>
        <v>0</v>
      </c>
      <c r="Z125" s="86">
        <f t="shared" ref="Z125" si="1444">SUM(K124*17697*Z124)</f>
        <v>0</v>
      </c>
      <c r="AA125" s="91">
        <f t="shared" ref="AA125" si="1445">((P125+Q125+R125+S125+T125)/27*18)*AA124</f>
        <v>0</v>
      </c>
      <c r="AB125" s="92">
        <f t="shared" ref="AB125" si="1446">(P125+Q125+R125+S125+T125+Z125+AA125+AD125+AE125+AF125+AG125+AH125+AI125+AK125)*25%</f>
        <v>0</v>
      </c>
      <c r="AC125" s="92">
        <f t="shared" ref="AC125" si="1447">+(P125+Q125+R125+S125+T125+Z125+AA125+AD125+AE125+AF125+AG125+AH125+AI125+AK125)*10%</f>
        <v>0</v>
      </c>
      <c r="AD125" s="93">
        <f t="shared" ref="AD125" si="1448">SUM(O124/18)*AD124</f>
        <v>0</v>
      </c>
      <c r="AE125" s="94">
        <f>(O124/18*AE124)*30%</f>
        <v>0</v>
      </c>
      <c r="AF125" s="94">
        <f>(O124/18*AF124)*50%</f>
        <v>0</v>
      </c>
      <c r="AG125" s="94">
        <f>(O124/18*AG124)*40%</f>
        <v>0</v>
      </c>
      <c r="AH125" s="94">
        <f>(O124/18*AH124)*35%</f>
        <v>0</v>
      </c>
      <c r="AI125" s="94">
        <f>(O124/18*AI124)*30%</f>
        <v>0</v>
      </c>
      <c r="AJ125" s="94"/>
      <c r="AK125" s="100"/>
      <c r="AL125" s="93"/>
      <c r="AM125" s="93"/>
      <c r="AN125" s="190">
        <f t="shared" ref="AN125" si="1449">+(P125+Q125+R125+S125+AA125+AD125+AE125+AF125+AG125+AH125+AI125+AK125+T125+Z125)*1.25-(P125+Q125+R125+S125+AA125+AD125+AE125+AF125+AG125+AH125+AI125+AK125+T125+Z125)</f>
        <v>0</v>
      </c>
      <c r="AO125" s="100"/>
      <c r="AP125" s="100"/>
      <c r="AQ125" s="100"/>
      <c r="AR125" s="92">
        <f>(AN125+AP125)*25%</f>
        <v>0</v>
      </c>
      <c r="AS125" s="92">
        <f>(AN125+AP125)*10%</f>
        <v>0</v>
      </c>
      <c r="AT125" s="97"/>
      <c r="AU125" s="98">
        <f t="shared" ref="AU125" si="1450">+(P125+Q125+R125+S125+T125+AD125+Z125)+((P125+Q125+R125+S125+T125+AD125+Z125)*25%)</f>
        <v>0</v>
      </c>
      <c r="AV125" s="98">
        <f t="shared" ref="AV125" si="1451">(AU125*1.25)-AU125</f>
        <v>0</v>
      </c>
      <c r="AW125" s="7"/>
      <c r="AX125" s="44">
        <f>AT125+AU125+AV125-AW125</f>
        <v>0</v>
      </c>
      <c r="AY125" s="44"/>
      <c r="AZ125" s="44"/>
      <c r="BA125" s="44"/>
      <c r="BB125" s="44"/>
      <c r="BC125" s="45"/>
      <c r="BD125" s="46"/>
      <c r="BE125" s="46"/>
      <c r="BF125" s="46"/>
      <c r="BG125" s="44"/>
      <c r="BH125" s="44"/>
      <c r="BI125" s="44"/>
      <c r="BJ125" s="47"/>
      <c r="BK125" s="119"/>
      <c r="BL125" s="43"/>
      <c r="BM125" s="117"/>
      <c r="BN125" s="49"/>
      <c r="BO125" s="49"/>
      <c r="BP125" s="49"/>
      <c r="BQ125" s="49"/>
      <c r="BR125" s="110"/>
      <c r="BS125" s="49"/>
      <c r="BT125" s="49"/>
      <c r="BU125" s="49"/>
      <c r="BV125" s="49"/>
      <c r="BW125" s="49"/>
      <c r="BX125" s="49"/>
      <c r="BY125" s="47"/>
      <c r="BZ125" s="48"/>
      <c r="CB125" s="49">
        <f t="shared" ref="CB125" si="1452">(AE125*35%)+AE125</f>
        <v>0</v>
      </c>
      <c r="CC125" s="49">
        <f t="shared" ref="CC125" si="1453">(CB125-(CB125*10%))*3.5%</f>
        <v>0</v>
      </c>
      <c r="CD125" s="47">
        <f t="shared" ref="CD125" si="1454">CB125*2%</f>
        <v>0</v>
      </c>
      <c r="CE125" s="48">
        <f t="shared" ref="CE125" si="1455">+((CB125-(CB125*10%))*9.5%)-CC125</f>
        <v>0</v>
      </c>
      <c r="CG125" s="49">
        <f t="shared" ref="CG125" si="1456">((AF125+AG125+AH125+AI125)*35%)+(AF125+AG125+AH125+AI125)</f>
        <v>0</v>
      </c>
      <c r="CH125" s="49">
        <f t="shared" ref="CH125" si="1457">(CG125-(CG125*10%))*3.5%</f>
        <v>0</v>
      </c>
      <c r="CI125" s="47">
        <f t="shared" ref="CI125" si="1458">CG125*2%</f>
        <v>0</v>
      </c>
      <c r="CJ125" s="48">
        <f t="shared" ref="CJ125" si="1459">+((CG125-(CG125*10%))*9.5%)-CH125</f>
        <v>0</v>
      </c>
      <c r="CL125" s="49">
        <f t="shared" ref="CL125" si="1460">+AJ125</f>
        <v>0</v>
      </c>
      <c r="CM125" s="49">
        <f t="shared" ref="CM125" si="1461">(AJ125-(AJ125*10%))*3.5%</f>
        <v>0</v>
      </c>
      <c r="CN125" s="47">
        <f t="shared" ref="CN125" si="1462">CL125*2%</f>
        <v>0</v>
      </c>
      <c r="CO125" s="48">
        <f>+((AJ125-(AJ306*10%))*9.5%)-CM125</f>
        <v>0</v>
      </c>
      <c r="CQ125" s="49"/>
      <c r="CR125" s="49"/>
      <c r="CS125" s="47"/>
      <c r="CT125" s="48"/>
      <c r="CV125" s="49"/>
      <c r="CW125" s="49"/>
      <c r="CX125" s="47"/>
      <c r="CY125" s="48"/>
      <c r="DA125" s="49"/>
      <c r="DB125" s="49"/>
      <c r="DC125" s="47"/>
      <c r="DD125" s="48"/>
      <c r="DF125" s="49"/>
      <c r="DG125" s="49"/>
      <c r="DH125" s="47"/>
      <c r="DI125" s="48"/>
      <c r="DK125" s="49"/>
      <c r="DL125" s="49"/>
      <c r="DM125" s="47"/>
      <c r="DN125" s="48"/>
      <c r="DO125" s="50"/>
      <c r="DP125" s="49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E125" s="49"/>
      <c r="EF125" s="49"/>
      <c r="EG125" s="49"/>
      <c r="EH125" s="49"/>
      <c r="EI125" s="49"/>
      <c r="EJ125" s="49"/>
      <c r="EK125" s="49"/>
      <c r="EL125" s="49"/>
      <c r="EM125" s="49"/>
      <c r="EN125" s="49"/>
      <c r="EO125" s="49"/>
      <c r="EP125" s="49"/>
      <c r="EQ125" s="49"/>
      <c r="ER125" s="49"/>
      <c r="EU125" s="179"/>
      <c r="EV125" s="307"/>
      <c r="EW125" s="305"/>
      <c r="EX125" s="183"/>
      <c r="EY125" s="301"/>
      <c r="EZ125" s="303"/>
      <c r="FA125" s="184"/>
      <c r="FB125" s="184"/>
    </row>
    <row r="126" spans="1:158" s="37" customFormat="1" ht="16.5" thickBot="1" x14ac:dyDescent="0.3">
      <c r="A126" s="269">
        <v>54</v>
      </c>
      <c r="B126" s="225" t="s">
        <v>297</v>
      </c>
      <c r="C126" s="283" t="s">
        <v>298</v>
      </c>
      <c r="D126" s="225" t="s">
        <v>82</v>
      </c>
      <c r="E126" s="285" t="s">
        <v>25</v>
      </c>
      <c r="F126" s="225" t="s">
        <v>299</v>
      </c>
      <c r="G126" s="225" t="s">
        <v>300</v>
      </c>
      <c r="H126" s="285" t="s">
        <v>485</v>
      </c>
      <c r="I126" s="225" t="s">
        <v>116</v>
      </c>
      <c r="J126" s="73"/>
      <c r="K126" s="73"/>
      <c r="L126" s="74"/>
      <c r="M126" s="73" t="s">
        <v>79</v>
      </c>
      <c r="N126" s="75">
        <v>4.79</v>
      </c>
      <c r="O126" s="76"/>
      <c r="P126" s="73"/>
      <c r="Q126" s="73"/>
      <c r="R126" s="73">
        <v>21</v>
      </c>
      <c r="S126" s="73"/>
      <c r="T126" s="73"/>
      <c r="U126" s="73">
        <v>14</v>
      </c>
      <c r="V126" s="73" t="s">
        <v>316</v>
      </c>
      <c r="W126" s="73" t="s">
        <v>460</v>
      </c>
      <c r="X126" s="73"/>
      <c r="Y126" s="73"/>
      <c r="Z126" s="76"/>
      <c r="AA126" s="78"/>
      <c r="AB126" s="79"/>
      <c r="AC126" s="79"/>
      <c r="AD126" s="80"/>
      <c r="AE126" s="81">
        <v>21</v>
      </c>
      <c r="AF126" s="81"/>
      <c r="AG126" s="81"/>
      <c r="AH126" s="81">
        <v>21</v>
      </c>
      <c r="AI126" s="81"/>
      <c r="AJ126" s="81"/>
      <c r="AK126" s="188"/>
      <c r="AL126" s="83">
        <v>14</v>
      </c>
      <c r="AM126" s="83" t="s">
        <v>316</v>
      </c>
      <c r="AN126" s="189"/>
      <c r="AO126" s="73"/>
      <c r="AP126" s="73"/>
      <c r="AQ126" s="73"/>
      <c r="AR126" s="79"/>
      <c r="AS126" s="79"/>
      <c r="AT126" s="79"/>
      <c r="AU126" s="84"/>
      <c r="AV126" s="84"/>
      <c r="AW126" s="111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5"/>
      <c r="BK126" s="35"/>
      <c r="BL126" s="118"/>
      <c r="BM126" s="116"/>
      <c r="BN126" s="181"/>
      <c r="BO126" s="39"/>
      <c r="BP126" s="39"/>
      <c r="BQ126" s="39"/>
      <c r="BR126" s="39"/>
      <c r="BS126" s="181"/>
      <c r="BT126" s="181"/>
      <c r="BU126" s="39"/>
      <c r="BV126" s="39"/>
      <c r="BW126" s="38"/>
      <c r="BX126" s="38"/>
      <c r="BY126" s="35"/>
      <c r="BZ126" s="36"/>
      <c r="CB126" s="38"/>
      <c r="CC126" s="38"/>
      <c r="CD126" s="35"/>
      <c r="CE126" s="36"/>
      <c r="CG126" s="38"/>
      <c r="CH126" s="38"/>
      <c r="CI126" s="35"/>
      <c r="CJ126" s="36"/>
      <c r="CL126" s="38"/>
      <c r="CM126" s="38"/>
      <c r="CN126" s="35"/>
      <c r="CO126" s="36"/>
      <c r="CQ126" s="38"/>
      <c r="CR126" s="38"/>
      <c r="CS126" s="35"/>
      <c r="CT126" s="36"/>
      <c r="CV126" s="38"/>
      <c r="CW126" s="38"/>
      <c r="CX126" s="35"/>
      <c r="CY126" s="36"/>
      <c r="DA126" s="38"/>
      <c r="DB126" s="38"/>
      <c r="DC126" s="35"/>
      <c r="DD126" s="36"/>
      <c r="DF126" s="38"/>
      <c r="DG126" s="38"/>
      <c r="DH126" s="35"/>
      <c r="DI126" s="36"/>
      <c r="DK126" s="38"/>
      <c r="DL126" s="38"/>
      <c r="DM126" s="35"/>
      <c r="DN126" s="36"/>
      <c r="DO126" s="40"/>
      <c r="DP126" s="38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5"/>
      <c r="EC126" s="36"/>
      <c r="EE126" s="38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5"/>
      <c r="ER126" s="36"/>
      <c r="EU126" s="51"/>
      <c r="EV126" s="306"/>
      <c r="EW126" s="304"/>
      <c r="EX126" s="300"/>
      <c r="EY126" s="300"/>
      <c r="EZ126" s="302"/>
      <c r="FA126" s="41"/>
      <c r="FB126" s="41"/>
    </row>
    <row r="127" spans="1:158" s="37" customFormat="1" ht="16.5" thickBot="1" x14ac:dyDescent="0.3">
      <c r="A127" s="270"/>
      <c r="B127" s="226"/>
      <c r="C127" s="284"/>
      <c r="D127" s="226"/>
      <c r="E127" s="286"/>
      <c r="F127" s="226"/>
      <c r="G127" s="226"/>
      <c r="H127" s="286"/>
      <c r="I127" s="226"/>
      <c r="J127" s="85"/>
      <c r="K127" s="85"/>
      <c r="L127" s="85"/>
      <c r="M127" s="85"/>
      <c r="N127" s="85"/>
      <c r="O127" s="87"/>
      <c r="P127" s="87">
        <f t="shared" ref="P127" si="1463">O126/24*P126</f>
        <v>0</v>
      </c>
      <c r="Q127" s="87">
        <f t="shared" ref="Q127" si="1464">O126/18*Q126</f>
        <v>0</v>
      </c>
      <c r="R127" s="87">
        <f t="shared" ref="R127" si="1465">SUM(O126/18)*R126</f>
        <v>0</v>
      </c>
      <c r="S127" s="87">
        <f t="shared" ref="S127" si="1466">SUM(O126/18)*S126</f>
        <v>0</v>
      </c>
      <c r="T127" s="88">
        <f t="shared" ref="T127" si="1467">SUM(O126/18)*T126</f>
        <v>0</v>
      </c>
      <c r="U127" s="89"/>
      <c r="V127" s="90"/>
      <c r="W127" s="86"/>
      <c r="X127" s="86"/>
      <c r="Y127" s="86"/>
      <c r="Z127" s="86">
        <f t="shared" ref="Z127" si="1468">SUM(K126*17697*Z126)</f>
        <v>0</v>
      </c>
      <c r="AA127" s="91">
        <f t="shared" ref="AA127" si="1469">((P127+Q127+R127+S127+T127)/27*18)*AA126</f>
        <v>0</v>
      </c>
      <c r="AB127" s="92">
        <f t="shared" ref="AB127" si="1470">(P127+Q127+R127+S127+T127+Z127+AA127+AD127+AE127+AF127+AG127+AH127+AI127+AK127)*25%</f>
        <v>0</v>
      </c>
      <c r="AC127" s="92">
        <f t="shared" ref="AC127" si="1471">+(P127+Q127+R127+S127+T127+Z127+AA127+AD127+AE127+AF127+AG127+AH127+AI127+AK127)*10%</f>
        <v>0</v>
      </c>
      <c r="AD127" s="93">
        <f t="shared" ref="AD127" si="1472">SUM(O126/18)*AD126</f>
        <v>0</v>
      </c>
      <c r="AE127" s="94">
        <f>(O126/18*AE126)*30%</f>
        <v>0</v>
      </c>
      <c r="AF127" s="94">
        <f>(O126/18*AF126)*50%</f>
        <v>0</v>
      </c>
      <c r="AG127" s="94">
        <f>(O126/18*AG126)*40%</f>
        <v>0</v>
      </c>
      <c r="AH127" s="94">
        <f>(O126/18*AH126)*35%</f>
        <v>0</v>
      </c>
      <c r="AI127" s="94">
        <f>(O126/18*AI126)*30%</f>
        <v>0</v>
      </c>
      <c r="AJ127" s="94"/>
      <c r="AK127" s="100"/>
      <c r="AL127" s="93"/>
      <c r="AM127" s="93"/>
      <c r="AN127" s="190">
        <f t="shared" ref="AN127" si="1473">+(P127+Q127+R127+S127+AA127+AD127+AE127+AF127+AG127+AH127+AI127+AK127+T127+Z127)*1.25-(P127+Q127+R127+S127+AA127+AD127+AE127+AF127+AG127+AH127+AI127+AK127+T127+Z127)</f>
        <v>0</v>
      </c>
      <c r="AO127" s="100"/>
      <c r="AP127" s="100"/>
      <c r="AQ127" s="100"/>
      <c r="AR127" s="92">
        <f>(AN127+AP127)*25%</f>
        <v>0</v>
      </c>
      <c r="AS127" s="92">
        <f>(AN127+AP127)*10%</f>
        <v>0</v>
      </c>
      <c r="AT127" s="97"/>
      <c r="AU127" s="98">
        <f t="shared" ref="AU127" si="1474">+(P127+Q127+R127+S127+T127+AD127+Z127)+((P127+Q127+R127+S127+T127+AD127+Z127)*25%)</f>
        <v>0</v>
      </c>
      <c r="AV127" s="98">
        <f t="shared" ref="AV127" si="1475">(AU127*1.25)-AU127</f>
        <v>0</v>
      </c>
      <c r="AW127" s="7"/>
      <c r="AX127" s="44">
        <f>AT127+AU127+AV127-AW127</f>
        <v>0</v>
      </c>
      <c r="AY127" s="44"/>
      <c r="AZ127" s="44"/>
      <c r="BA127" s="44"/>
      <c r="BB127" s="44"/>
      <c r="BC127" s="45"/>
      <c r="BD127" s="46"/>
      <c r="BE127" s="46"/>
      <c r="BF127" s="46"/>
      <c r="BG127" s="44"/>
      <c r="BH127" s="44"/>
      <c r="BI127" s="44"/>
      <c r="BJ127" s="47"/>
      <c r="BK127" s="119"/>
      <c r="BL127" s="43"/>
      <c r="BM127" s="117"/>
      <c r="BN127" s="49"/>
      <c r="BO127" s="49"/>
      <c r="BP127" s="49"/>
      <c r="BQ127" s="49"/>
      <c r="BR127" s="110"/>
      <c r="BS127" s="49"/>
      <c r="BT127" s="49"/>
      <c r="BU127" s="49"/>
      <c r="BV127" s="49"/>
      <c r="BW127" s="49"/>
      <c r="BX127" s="49"/>
      <c r="BY127" s="47"/>
      <c r="BZ127" s="48"/>
      <c r="CB127" s="49">
        <f t="shared" ref="CB127" si="1476">(AE127*35%)+AE127</f>
        <v>0</v>
      </c>
      <c r="CC127" s="49">
        <f t="shared" ref="CC127" si="1477">(CB127-(CB127*10%))*3.5%</f>
        <v>0</v>
      </c>
      <c r="CD127" s="47">
        <f t="shared" ref="CD127" si="1478">CB127*2%</f>
        <v>0</v>
      </c>
      <c r="CE127" s="48">
        <f t="shared" ref="CE127" si="1479">+((CB127-(CB127*10%))*9.5%)-CC127</f>
        <v>0</v>
      </c>
      <c r="CG127" s="49">
        <f t="shared" ref="CG127" si="1480">((AF127+AG127+AH127+AI127)*35%)+(AF127+AG127+AH127+AI127)</f>
        <v>0</v>
      </c>
      <c r="CH127" s="49">
        <f t="shared" ref="CH127" si="1481">(CG127-(CG127*10%))*3.5%</f>
        <v>0</v>
      </c>
      <c r="CI127" s="47">
        <f t="shared" ref="CI127" si="1482">CG127*2%</f>
        <v>0</v>
      </c>
      <c r="CJ127" s="48">
        <f t="shared" ref="CJ127" si="1483">+((CG127-(CG127*10%))*9.5%)-CH127</f>
        <v>0</v>
      </c>
      <c r="CL127" s="49">
        <f t="shared" ref="CL127" si="1484">+AJ127</f>
        <v>0</v>
      </c>
      <c r="CM127" s="49">
        <f t="shared" ref="CM127" si="1485">(AJ127-(AJ127*10%))*3.5%</f>
        <v>0</v>
      </c>
      <c r="CN127" s="47">
        <f t="shared" ref="CN127" si="1486">CL127*2%</f>
        <v>0</v>
      </c>
      <c r="CO127" s="48">
        <f>+((AJ127-(AJ308*10%))*9.5%)-CM127</f>
        <v>0</v>
      </c>
      <c r="CQ127" s="49"/>
      <c r="CR127" s="49"/>
      <c r="CS127" s="47"/>
      <c r="CT127" s="48"/>
      <c r="CV127" s="49"/>
      <c r="CW127" s="49"/>
      <c r="CX127" s="47"/>
      <c r="CY127" s="48"/>
      <c r="DA127" s="49"/>
      <c r="DB127" s="49"/>
      <c r="DC127" s="47"/>
      <c r="DD127" s="48"/>
      <c r="DF127" s="49"/>
      <c r="DG127" s="49"/>
      <c r="DH127" s="47"/>
      <c r="DI127" s="48"/>
      <c r="DK127" s="49"/>
      <c r="DL127" s="49"/>
      <c r="DM127" s="47"/>
      <c r="DN127" s="48"/>
      <c r="DO127" s="50"/>
      <c r="DP127" s="49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E127" s="49"/>
      <c r="EF127" s="49"/>
      <c r="EG127" s="49"/>
      <c r="EH127" s="49"/>
      <c r="EI127" s="49"/>
      <c r="EJ127" s="49"/>
      <c r="EK127" s="49"/>
      <c r="EL127" s="49"/>
      <c r="EM127" s="49"/>
      <c r="EN127" s="49"/>
      <c r="EO127" s="49"/>
      <c r="EP127" s="49"/>
      <c r="EQ127" s="49"/>
      <c r="ER127" s="49"/>
      <c r="EU127" s="179"/>
      <c r="EV127" s="307"/>
      <c r="EW127" s="305"/>
      <c r="EX127" s="301"/>
      <c r="EY127" s="301"/>
      <c r="EZ127" s="303"/>
      <c r="FA127" s="184"/>
      <c r="FB127" s="184"/>
    </row>
    <row r="128" spans="1:158" s="37" customFormat="1" ht="16.5" thickBot="1" x14ac:dyDescent="0.3">
      <c r="A128" s="269">
        <v>55</v>
      </c>
      <c r="B128" s="225" t="s">
        <v>470</v>
      </c>
      <c r="C128" s="283" t="s">
        <v>298</v>
      </c>
      <c r="D128" s="225" t="s">
        <v>306</v>
      </c>
      <c r="E128" s="285" t="s">
        <v>25</v>
      </c>
      <c r="F128" s="225" t="s">
        <v>466</v>
      </c>
      <c r="G128" s="225" t="s">
        <v>471</v>
      </c>
      <c r="H128" s="285" t="s">
        <v>416</v>
      </c>
      <c r="I128" s="225" t="s">
        <v>472</v>
      </c>
      <c r="J128" s="73"/>
      <c r="K128" s="73"/>
      <c r="L128" s="74"/>
      <c r="M128" s="73" t="s">
        <v>79</v>
      </c>
      <c r="N128" s="75">
        <v>4.72</v>
      </c>
      <c r="O128" s="76"/>
      <c r="P128" s="73"/>
      <c r="Q128" s="73"/>
      <c r="R128" s="73">
        <v>6</v>
      </c>
      <c r="S128" s="73">
        <v>16</v>
      </c>
      <c r="T128" s="73">
        <v>2</v>
      </c>
      <c r="U128" s="73"/>
      <c r="V128" s="73"/>
      <c r="W128" s="73"/>
      <c r="X128" s="73"/>
      <c r="Y128" s="73"/>
      <c r="Z128" s="76"/>
      <c r="AA128" s="78"/>
      <c r="AB128" s="79"/>
      <c r="AC128" s="79"/>
      <c r="AD128" s="80"/>
      <c r="AE128" s="81">
        <v>24</v>
      </c>
      <c r="AF128" s="81"/>
      <c r="AG128" s="81"/>
      <c r="AH128" s="81">
        <v>24</v>
      </c>
      <c r="AI128" s="81"/>
      <c r="AJ128" s="81"/>
      <c r="AK128" s="188"/>
      <c r="AL128" s="83"/>
      <c r="AM128" s="83"/>
      <c r="AN128" s="189"/>
      <c r="AO128" s="73"/>
      <c r="AP128" s="73"/>
      <c r="AQ128" s="73"/>
      <c r="AR128" s="79"/>
      <c r="AS128" s="79"/>
      <c r="AT128" s="79"/>
      <c r="AU128" s="84"/>
      <c r="AV128" s="84"/>
      <c r="AW128" s="111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5"/>
      <c r="BK128" s="35"/>
      <c r="BL128" s="118"/>
      <c r="BM128" s="116"/>
      <c r="BN128" s="181"/>
      <c r="BO128" s="39"/>
      <c r="BP128" s="39"/>
      <c r="BQ128" s="39"/>
      <c r="BR128" s="39"/>
      <c r="BS128" s="181"/>
      <c r="BT128" s="181"/>
      <c r="BU128" s="39"/>
      <c r="BV128" s="39"/>
      <c r="BW128" s="38"/>
      <c r="BX128" s="38"/>
      <c r="BY128" s="35"/>
      <c r="BZ128" s="36"/>
      <c r="CB128" s="38"/>
      <c r="CC128" s="38"/>
      <c r="CD128" s="35"/>
      <c r="CE128" s="36"/>
      <c r="CG128" s="38"/>
      <c r="CH128" s="38"/>
      <c r="CI128" s="35"/>
      <c r="CJ128" s="36"/>
      <c r="CL128" s="38"/>
      <c r="CM128" s="38"/>
      <c r="CN128" s="35"/>
      <c r="CO128" s="36"/>
      <c r="CQ128" s="38"/>
      <c r="CR128" s="38"/>
      <c r="CS128" s="35"/>
      <c r="CT128" s="36"/>
      <c r="CV128" s="38"/>
      <c r="CW128" s="38"/>
      <c r="CX128" s="35"/>
      <c r="CY128" s="36"/>
      <c r="DA128" s="38"/>
      <c r="DB128" s="38"/>
      <c r="DC128" s="35"/>
      <c r="DD128" s="36"/>
      <c r="DF128" s="38"/>
      <c r="DG128" s="38"/>
      <c r="DH128" s="35"/>
      <c r="DI128" s="36"/>
      <c r="DK128" s="38"/>
      <c r="DL128" s="38"/>
      <c r="DM128" s="35"/>
      <c r="DN128" s="36"/>
      <c r="DO128" s="40"/>
      <c r="DP128" s="38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5"/>
      <c r="EC128" s="36"/>
      <c r="EE128" s="38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5"/>
      <c r="ER128" s="36"/>
      <c r="EU128" s="51"/>
      <c r="EV128" s="306"/>
      <c r="EW128" s="304"/>
      <c r="EX128" s="300"/>
      <c r="EY128" s="300"/>
      <c r="EZ128" s="302"/>
      <c r="FA128" s="41"/>
      <c r="FB128" s="41"/>
    </row>
    <row r="129" spans="1:158" s="37" customFormat="1" ht="16.5" thickBot="1" x14ac:dyDescent="0.3">
      <c r="A129" s="270"/>
      <c r="B129" s="226"/>
      <c r="C129" s="284"/>
      <c r="D129" s="226"/>
      <c r="E129" s="286"/>
      <c r="F129" s="226"/>
      <c r="G129" s="226"/>
      <c r="H129" s="286"/>
      <c r="I129" s="226"/>
      <c r="J129" s="85"/>
      <c r="K129" s="85"/>
      <c r="L129" s="85"/>
      <c r="M129" s="85"/>
      <c r="N129" s="85"/>
      <c r="O129" s="87"/>
      <c r="P129" s="87">
        <f t="shared" ref="P129" si="1487">O128/24*P128</f>
        <v>0</v>
      </c>
      <c r="Q129" s="87">
        <f t="shared" ref="Q129" si="1488">O128/18*Q128</f>
        <v>0</v>
      </c>
      <c r="R129" s="87">
        <f t="shared" ref="R129" si="1489">SUM(O128/18)*R128</f>
        <v>0</v>
      </c>
      <c r="S129" s="87">
        <f t="shared" ref="S129" si="1490">SUM(O128/18)*S128</f>
        <v>0</v>
      </c>
      <c r="T129" s="88">
        <f t="shared" ref="T129" si="1491">SUM(O128/18)*T128</f>
        <v>0</v>
      </c>
      <c r="U129" s="89">
        <f t="shared" ref="U129" si="1492">SUM(17697*20%/18*U128)</f>
        <v>0</v>
      </c>
      <c r="V129" s="90"/>
      <c r="W129" s="86"/>
      <c r="X129" s="86"/>
      <c r="Y129" s="86"/>
      <c r="Z129" s="86">
        <f t="shared" ref="Z129" si="1493">SUM(K128*17697*Z128)</f>
        <v>0</v>
      </c>
      <c r="AA129" s="91">
        <f t="shared" ref="AA129" si="1494">((P129+Q129+R129+S129+T129)/27*18)*AA128</f>
        <v>0</v>
      </c>
      <c r="AB129" s="92">
        <f t="shared" ref="AB129" si="1495">(P129+Q129+R129+S129+T129+Z129+AA129+AD129+AE129+AF129+AG129+AH129+AI129+AK129)*25%</f>
        <v>0</v>
      </c>
      <c r="AC129" s="92">
        <f t="shared" ref="AC129" si="1496">+(P129+Q129+R129+S129+T129+Z129+AA129+AD129+AE129+AF129+AG129+AH129+AI129+AK129)*10%</f>
        <v>0</v>
      </c>
      <c r="AD129" s="93">
        <f t="shared" ref="AD129" si="1497">SUM(O128/18)*AD128</f>
        <v>0</v>
      </c>
      <c r="AE129" s="94">
        <f>(O128/18*AE128)*30%</f>
        <v>0</v>
      </c>
      <c r="AF129" s="94">
        <f>(O128/18*AF128)*50%</f>
        <v>0</v>
      </c>
      <c r="AG129" s="94">
        <f>(O128/18*AG128)*40%</f>
        <v>0</v>
      </c>
      <c r="AH129" s="94">
        <f>(O128/18*AH128)*35%</f>
        <v>0</v>
      </c>
      <c r="AI129" s="94">
        <f>(O128/18*AI128)*30%</f>
        <v>0</v>
      </c>
      <c r="AJ129" s="95"/>
      <c r="AK129" s="100"/>
      <c r="AL129" s="93">
        <f t="shared" ref="AL129" si="1498">SUM(17697*20%/18*AL128)</f>
        <v>0</v>
      </c>
      <c r="AM129" s="93"/>
      <c r="AN129" s="190">
        <f t="shared" ref="AN129" si="1499">+(P129+Q129+R129+S129+AA129+AD129+AE129+AF129+AG129+AH129+AI129+AK129+T129+Z129)*1.25-(P129+Q129+R129+S129+AA129+AD129+AE129+AF129+AG129+AH129+AI129+AK129+T129+Z129)</f>
        <v>0</v>
      </c>
      <c r="AO129" s="100"/>
      <c r="AP129" s="100"/>
      <c r="AQ129" s="100"/>
      <c r="AR129" s="92">
        <f>(AN129+AP129)*25%</f>
        <v>0</v>
      </c>
      <c r="AS129" s="92">
        <f>(AN129+AP129)*10%</f>
        <v>0</v>
      </c>
      <c r="AT129" s="97"/>
      <c r="AU129" s="98">
        <f t="shared" ref="AU129" si="1500">+(P129+Q129+R129+S129+T129+AD129+Z129)+((P129+Q129+R129+S129+T129+AD129+Z129)*25%)</f>
        <v>0</v>
      </c>
      <c r="AV129" s="98">
        <f t="shared" ref="AV129" si="1501">(AU129*1.25)-AU129</f>
        <v>0</v>
      </c>
      <c r="AW129" s="7"/>
      <c r="AX129" s="44">
        <f>AT129+AU129+AV129-AW129</f>
        <v>0</v>
      </c>
      <c r="AY129" s="44"/>
      <c r="AZ129" s="44"/>
      <c r="BA129" s="44"/>
      <c r="BB129" s="44"/>
      <c r="BC129" s="45"/>
      <c r="BD129" s="46"/>
      <c r="BE129" s="46"/>
      <c r="BF129" s="46"/>
      <c r="BG129" s="44"/>
      <c r="BH129" s="44"/>
      <c r="BI129" s="44"/>
      <c r="BJ129" s="47"/>
      <c r="BK129" s="119"/>
      <c r="BL129" s="43"/>
      <c r="BM129" s="117"/>
      <c r="BN129" s="49"/>
      <c r="BO129" s="49"/>
      <c r="BP129" s="49"/>
      <c r="BQ129" s="49"/>
      <c r="BR129" s="110"/>
      <c r="BS129" s="49"/>
      <c r="BT129" s="49"/>
      <c r="BU129" s="49"/>
      <c r="BV129" s="49"/>
      <c r="BW129" s="49"/>
      <c r="BX129" s="49"/>
      <c r="BY129" s="47"/>
      <c r="BZ129" s="48"/>
      <c r="CB129" s="49">
        <f t="shared" ref="CB129" si="1502">(AE129*35%)+AE129</f>
        <v>0</v>
      </c>
      <c r="CC129" s="49">
        <f t="shared" ref="CC129" si="1503">(CB129-(CB129*10%))*3.5%</f>
        <v>0</v>
      </c>
      <c r="CD129" s="47">
        <f t="shared" ref="CD129" si="1504">CB129*2%</f>
        <v>0</v>
      </c>
      <c r="CE129" s="48">
        <f t="shared" ref="CE129" si="1505">+((CB129-(CB129*10%))*9.5%)-CC129</f>
        <v>0</v>
      </c>
      <c r="CG129" s="49">
        <f t="shared" ref="CG129" si="1506">((AF129+AG129+AH129+AI129)*35%)+(AF129+AG129+AH129+AI129)</f>
        <v>0</v>
      </c>
      <c r="CH129" s="49">
        <f t="shared" ref="CH129" si="1507">(CG129-(CG129*10%))*3.5%</f>
        <v>0</v>
      </c>
      <c r="CI129" s="47">
        <f t="shared" ref="CI129" si="1508">CG129*2%</f>
        <v>0</v>
      </c>
      <c r="CJ129" s="48">
        <f t="shared" ref="CJ129" si="1509">+((CG129-(CG129*10%))*9.5%)-CH129</f>
        <v>0</v>
      </c>
      <c r="CL129" s="49">
        <f t="shared" ref="CL129" si="1510">+AJ129</f>
        <v>0</v>
      </c>
      <c r="CM129" s="49">
        <f t="shared" ref="CM129" si="1511">(AJ129-(AJ129*10%))*3.5%</f>
        <v>0</v>
      </c>
      <c r="CN129" s="47">
        <f t="shared" ref="CN129" si="1512">CL129*2%</f>
        <v>0</v>
      </c>
      <c r="CO129" s="48">
        <f>+((AJ129-(AJ310*10%))*9.5%)-CM129</f>
        <v>0</v>
      </c>
      <c r="CQ129" s="49"/>
      <c r="CR129" s="49"/>
      <c r="CS129" s="47"/>
      <c r="CT129" s="48"/>
      <c r="CV129" s="49"/>
      <c r="CW129" s="49"/>
      <c r="CX129" s="47"/>
      <c r="CY129" s="48"/>
      <c r="DA129" s="49"/>
      <c r="DB129" s="49"/>
      <c r="DC129" s="47"/>
      <c r="DD129" s="48"/>
      <c r="DF129" s="49"/>
      <c r="DG129" s="49"/>
      <c r="DH129" s="47"/>
      <c r="DI129" s="48"/>
      <c r="DK129" s="49"/>
      <c r="DL129" s="49"/>
      <c r="DM129" s="47"/>
      <c r="DN129" s="48"/>
      <c r="DO129" s="50"/>
      <c r="DP129" s="49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E129" s="49"/>
      <c r="EF129" s="49"/>
      <c r="EG129" s="49"/>
      <c r="EH129" s="49"/>
      <c r="EI129" s="49"/>
      <c r="EJ129" s="49"/>
      <c r="EK129" s="49"/>
      <c r="EL129" s="49"/>
      <c r="EM129" s="49"/>
      <c r="EN129" s="49"/>
      <c r="EO129" s="49"/>
      <c r="EP129" s="49"/>
      <c r="EQ129" s="49"/>
      <c r="ER129" s="49"/>
      <c r="EU129" s="179"/>
      <c r="EV129" s="307"/>
      <c r="EW129" s="305"/>
      <c r="EX129" s="301"/>
      <c r="EY129" s="301"/>
      <c r="EZ129" s="303"/>
      <c r="FA129" s="184"/>
      <c r="FB129" s="184"/>
    </row>
    <row r="130" spans="1:158" s="37" customFormat="1" ht="16.5" thickBot="1" x14ac:dyDescent="0.3">
      <c r="A130" s="269">
        <v>56</v>
      </c>
      <c r="B130" s="225" t="s">
        <v>301</v>
      </c>
      <c r="C130" s="283" t="s">
        <v>302</v>
      </c>
      <c r="D130" s="225" t="s">
        <v>303</v>
      </c>
      <c r="E130" s="285" t="s">
        <v>25</v>
      </c>
      <c r="F130" s="225" t="s">
        <v>304</v>
      </c>
      <c r="G130" s="225" t="s">
        <v>305</v>
      </c>
      <c r="H130" s="285" t="s">
        <v>461</v>
      </c>
      <c r="I130" s="225" t="s">
        <v>183</v>
      </c>
      <c r="J130" s="73"/>
      <c r="K130" s="73"/>
      <c r="L130" s="74"/>
      <c r="M130" s="73" t="s">
        <v>79</v>
      </c>
      <c r="N130" s="75">
        <v>5.2</v>
      </c>
      <c r="O130" s="76"/>
      <c r="P130" s="73"/>
      <c r="Q130" s="73"/>
      <c r="R130" s="73"/>
      <c r="S130" s="73">
        <v>18</v>
      </c>
      <c r="T130" s="73"/>
      <c r="U130" s="73"/>
      <c r="V130" s="73"/>
      <c r="W130" s="73"/>
      <c r="X130" s="73"/>
      <c r="Y130" s="73"/>
      <c r="Z130" s="76"/>
      <c r="AA130" s="78"/>
      <c r="AB130" s="79"/>
      <c r="AC130" s="79"/>
      <c r="AD130" s="80"/>
      <c r="AE130" s="81">
        <v>18</v>
      </c>
      <c r="AF130" s="81"/>
      <c r="AG130" s="81"/>
      <c r="AH130" s="81">
        <v>18</v>
      </c>
      <c r="AI130" s="81"/>
      <c r="AJ130" s="81"/>
      <c r="AK130" s="188"/>
      <c r="AL130" s="83"/>
      <c r="AM130" s="83"/>
      <c r="AN130" s="189"/>
      <c r="AO130" s="73"/>
      <c r="AP130" s="73"/>
      <c r="AQ130" s="73"/>
      <c r="AR130" s="79"/>
      <c r="AS130" s="79"/>
      <c r="AT130" s="79"/>
      <c r="AU130" s="84"/>
      <c r="AV130" s="84"/>
      <c r="AW130" s="111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5"/>
      <c r="BK130" s="35"/>
      <c r="BL130" s="118"/>
      <c r="BM130" s="116"/>
      <c r="BN130" s="181"/>
      <c r="BO130" s="39"/>
      <c r="BP130" s="39"/>
      <c r="BQ130" s="39"/>
      <c r="BR130" s="39"/>
      <c r="BS130" s="181"/>
      <c r="BT130" s="181"/>
      <c r="BU130" s="39"/>
      <c r="BV130" s="39"/>
      <c r="BW130" s="38"/>
      <c r="BX130" s="38"/>
      <c r="BY130" s="35"/>
      <c r="BZ130" s="36"/>
      <c r="CB130" s="38"/>
      <c r="CC130" s="38"/>
      <c r="CD130" s="35"/>
      <c r="CE130" s="36"/>
      <c r="CG130" s="38"/>
      <c r="CH130" s="38"/>
      <c r="CI130" s="35"/>
      <c r="CJ130" s="36"/>
      <c r="CL130" s="38"/>
      <c r="CM130" s="38"/>
      <c r="CN130" s="35"/>
      <c r="CO130" s="36"/>
      <c r="CQ130" s="38"/>
      <c r="CR130" s="38"/>
      <c r="CS130" s="35"/>
      <c r="CT130" s="36"/>
      <c r="CV130" s="38"/>
      <c r="CW130" s="38"/>
      <c r="CX130" s="35"/>
      <c r="CY130" s="36"/>
      <c r="DA130" s="38"/>
      <c r="DB130" s="38"/>
      <c r="DC130" s="35"/>
      <c r="DD130" s="36"/>
      <c r="DF130" s="38"/>
      <c r="DG130" s="38"/>
      <c r="DH130" s="35"/>
      <c r="DI130" s="36"/>
      <c r="DK130" s="38"/>
      <c r="DL130" s="38"/>
      <c r="DM130" s="35"/>
      <c r="DN130" s="36"/>
      <c r="DO130" s="40"/>
      <c r="DP130" s="38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5"/>
      <c r="EC130" s="36"/>
      <c r="EE130" s="38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5"/>
      <c r="ER130" s="36"/>
      <c r="EU130" s="51"/>
      <c r="EV130" s="306"/>
      <c r="EW130" s="304"/>
      <c r="EX130" s="182"/>
      <c r="EY130" s="300"/>
      <c r="EZ130" s="302"/>
      <c r="FA130" s="41"/>
      <c r="FB130" s="41"/>
    </row>
    <row r="131" spans="1:158" s="37" customFormat="1" ht="33" customHeight="1" thickBot="1" x14ac:dyDescent="0.3">
      <c r="A131" s="270"/>
      <c r="B131" s="226"/>
      <c r="C131" s="284"/>
      <c r="D131" s="226"/>
      <c r="E131" s="286"/>
      <c r="F131" s="226"/>
      <c r="G131" s="226"/>
      <c r="H131" s="286"/>
      <c r="I131" s="226"/>
      <c r="J131" s="85"/>
      <c r="K131" s="85"/>
      <c r="L131" s="85"/>
      <c r="M131" s="85"/>
      <c r="N131" s="85"/>
      <c r="O131" s="87"/>
      <c r="P131" s="87">
        <f t="shared" ref="P131" si="1513">O130/24*P130</f>
        <v>0</v>
      </c>
      <c r="Q131" s="87">
        <f t="shared" ref="Q131" si="1514">O130/18*Q130</f>
        <v>0</v>
      </c>
      <c r="R131" s="87">
        <f t="shared" ref="R131" si="1515">SUM(O130/18)*R130</f>
        <v>0</v>
      </c>
      <c r="S131" s="87">
        <f t="shared" ref="S131" si="1516">SUM(O130/18)*S130</f>
        <v>0</v>
      </c>
      <c r="T131" s="88">
        <f t="shared" ref="T131" si="1517">SUM(O130/18)*T130</f>
        <v>0</v>
      </c>
      <c r="U131" s="89">
        <f t="shared" ref="U131" si="1518">SUM(17697*20%/18*U130)</f>
        <v>0</v>
      </c>
      <c r="V131" s="86"/>
      <c r="W131" s="85"/>
      <c r="X131" s="86"/>
      <c r="Y131" s="86"/>
      <c r="Z131" s="86">
        <f t="shared" ref="Z131" si="1519">SUM(K130*17697*Z130)</f>
        <v>0</v>
      </c>
      <c r="AA131" s="91">
        <f t="shared" ref="AA131" si="1520">((P131+Q131+R131+S131+T131)/27*18)*AA130</f>
        <v>0</v>
      </c>
      <c r="AB131" s="92">
        <f t="shared" ref="AB131" si="1521">(P131+Q131+R131+S131+T131+Z131+AA131+AD131+AE131+AF131+AG131+AH131+AI131+AK131)*25%</f>
        <v>0</v>
      </c>
      <c r="AC131" s="92">
        <f t="shared" ref="AC131" si="1522">+(P131+Q131+R131+S131+T131+Z131+AA131+AD131+AE131+AF131+AG131+AH131+AI131+AK131)*10%</f>
        <v>0</v>
      </c>
      <c r="AD131" s="93">
        <f t="shared" ref="AD131" si="1523">SUM(O130/18)*AD130</f>
        <v>0</v>
      </c>
      <c r="AE131" s="94">
        <f>(O130/18*AE130)*30%</f>
        <v>0</v>
      </c>
      <c r="AF131" s="94">
        <f>(O130/18*AF130)*50%</f>
        <v>0</v>
      </c>
      <c r="AG131" s="94">
        <f>(O130/18*AG130)*40%</f>
        <v>0</v>
      </c>
      <c r="AH131" s="94">
        <f>(O130/18*AH130)*35%</f>
        <v>0</v>
      </c>
      <c r="AI131" s="94">
        <f>(O130/18*AI130)*30%</f>
        <v>0</v>
      </c>
      <c r="AJ131" s="94"/>
      <c r="AK131" s="100"/>
      <c r="AL131" s="93">
        <f t="shared" ref="AL131" si="1524">SUM(17697*20%/18*AL130)</f>
        <v>0</v>
      </c>
      <c r="AM131" s="93"/>
      <c r="AN131" s="190">
        <f t="shared" ref="AN131" si="1525">+(P131+Q131+R131+S131+AA131+AD131+AE131+AF131+AG131+AH131+AI131+AK131+T131+Z131)*1.25-(P131+Q131+R131+S131+AA131+AD131+AE131+AF131+AG131+AH131+AI131+AK131+T131+Z131)</f>
        <v>0</v>
      </c>
      <c r="AO131" s="100"/>
      <c r="AP131" s="100"/>
      <c r="AQ131" s="100"/>
      <c r="AR131" s="92">
        <f>(AN131+AP131)*25%</f>
        <v>0</v>
      </c>
      <c r="AS131" s="92">
        <f>(AN131+AP131)*10%</f>
        <v>0</v>
      </c>
      <c r="AT131" s="97"/>
      <c r="AU131" s="98">
        <f t="shared" ref="AU131" si="1526">+(P131+Q131+R131+S131+T131+AD131+Z131)+((P131+Q131+R131+S131+T131+AD131+Z131)*25%)</f>
        <v>0</v>
      </c>
      <c r="AV131" s="98">
        <f t="shared" ref="AV131" si="1527">(AU131*1.25)-AU131</f>
        <v>0</v>
      </c>
      <c r="AW131" s="7"/>
      <c r="AX131" s="44">
        <f>AT131+AU131+AV131-AW131</f>
        <v>0</v>
      </c>
      <c r="AY131" s="44"/>
      <c r="AZ131" s="44"/>
      <c r="BA131" s="44"/>
      <c r="BB131" s="44"/>
      <c r="BC131" s="45"/>
      <c r="BD131" s="46"/>
      <c r="BE131" s="46"/>
      <c r="BF131" s="46"/>
      <c r="BG131" s="44"/>
      <c r="BH131" s="44"/>
      <c r="BI131" s="44"/>
      <c r="BJ131" s="47"/>
      <c r="BK131" s="119"/>
      <c r="BL131" s="43"/>
      <c r="BM131" s="117"/>
      <c r="BN131" s="49"/>
      <c r="BO131" s="49"/>
      <c r="BP131" s="49"/>
      <c r="BQ131" s="49"/>
      <c r="BR131" s="110"/>
      <c r="BS131" s="49"/>
      <c r="BT131" s="49"/>
      <c r="BU131" s="49"/>
      <c r="BV131" s="49"/>
      <c r="BW131" s="49"/>
      <c r="BX131" s="49"/>
      <c r="BY131" s="47"/>
      <c r="BZ131" s="48"/>
      <c r="CB131" s="49">
        <f t="shared" ref="CB131" si="1528">(AE131*35%)+AE131</f>
        <v>0</v>
      </c>
      <c r="CC131" s="49">
        <f t="shared" ref="CC131" si="1529">(CB131-(CB131*10%))*3.5%</f>
        <v>0</v>
      </c>
      <c r="CD131" s="47">
        <f t="shared" ref="CD131" si="1530">CB131*2%</f>
        <v>0</v>
      </c>
      <c r="CE131" s="48">
        <f t="shared" ref="CE131" si="1531">+((CB131-(CB131*10%))*9.5%)-CC131</f>
        <v>0</v>
      </c>
      <c r="CG131" s="49">
        <f t="shared" ref="CG131" si="1532">((AF131+AG131+AH131+AI131)*35%)+(AF131+AG131+AH131+AI131)</f>
        <v>0</v>
      </c>
      <c r="CH131" s="49">
        <f t="shared" ref="CH131" si="1533">(CG131-(CG131*10%))*3.5%</f>
        <v>0</v>
      </c>
      <c r="CI131" s="47">
        <f t="shared" ref="CI131" si="1534">CG131*2%</f>
        <v>0</v>
      </c>
      <c r="CJ131" s="48">
        <f t="shared" ref="CJ131" si="1535">+((CG131-(CG131*10%))*9.5%)-CH131</f>
        <v>0</v>
      </c>
      <c r="CL131" s="49">
        <f t="shared" ref="CL131" si="1536">+AJ131</f>
        <v>0</v>
      </c>
      <c r="CM131" s="49">
        <f t="shared" ref="CM131" si="1537">(AJ131-(AJ131*10%))*3.5%</f>
        <v>0</v>
      </c>
      <c r="CN131" s="47">
        <f t="shared" ref="CN131" si="1538">CL131*2%</f>
        <v>0</v>
      </c>
      <c r="CO131" s="48">
        <f>+((AJ131-(AJ310*10%))*9.5%)-CM131</f>
        <v>0</v>
      </c>
      <c r="CQ131" s="49"/>
      <c r="CR131" s="49"/>
      <c r="CS131" s="47"/>
      <c r="CT131" s="48"/>
      <c r="CV131" s="49"/>
      <c r="CW131" s="49"/>
      <c r="CX131" s="47"/>
      <c r="CY131" s="48"/>
      <c r="DA131" s="49"/>
      <c r="DB131" s="49"/>
      <c r="DC131" s="47"/>
      <c r="DD131" s="48"/>
      <c r="DF131" s="49"/>
      <c r="DG131" s="49"/>
      <c r="DH131" s="47"/>
      <c r="DI131" s="48"/>
      <c r="DK131" s="49"/>
      <c r="DL131" s="49"/>
      <c r="DM131" s="47"/>
      <c r="DN131" s="48"/>
      <c r="DO131" s="50"/>
      <c r="DP131" s="49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E131" s="49"/>
      <c r="EF131" s="49"/>
      <c r="EG131" s="49"/>
      <c r="EH131" s="49"/>
      <c r="EI131" s="49"/>
      <c r="EJ131" s="49"/>
      <c r="EK131" s="49"/>
      <c r="EL131" s="49"/>
      <c r="EM131" s="49"/>
      <c r="EN131" s="49"/>
      <c r="EO131" s="49"/>
      <c r="EP131" s="49"/>
      <c r="EQ131" s="49"/>
      <c r="ER131" s="49"/>
      <c r="EU131" s="179"/>
      <c r="EV131" s="307"/>
      <c r="EW131" s="305"/>
      <c r="EX131" s="183"/>
      <c r="EY131" s="301"/>
      <c r="EZ131" s="303"/>
      <c r="FA131" s="184"/>
      <c r="FB131" s="184"/>
    </row>
    <row r="132" spans="1:158" s="37" customFormat="1" ht="16.5" thickBot="1" x14ac:dyDescent="0.3">
      <c r="A132" s="269">
        <v>57</v>
      </c>
      <c r="B132" s="225" t="s">
        <v>473</v>
      </c>
      <c r="C132" s="283" t="s">
        <v>307</v>
      </c>
      <c r="D132" s="225" t="s">
        <v>474</v>
      </c>
      <c r="E132" s="285" t="s">
        <v>25</v>
      </c>
      <c r="F132" s="225" t="s">
        <v>475</v>
      </c>
      <c r="G132" s="225" t="s">
        <v>476</v>
      </c>
      <c r="H132" s="285" t="s">
        <v>486</v>
      </c>
      <c r="I132" s="225" t="s">
        <v>318</v>
      </c>
      <c r="J132" s="73"/>
      <c r="K132" s="73"/>
      <c r="L132" s="74"/>
      <c r="M132" s="73" t="s">
        <v>79</v>
      </c>
      <c r="N132" s="75">
        <v>4.95</v>
      </c>
      <c r="O132" s="76"/>
      <c r="P132" s="73"/>
      <c r="Q132" s="73"/>
      <c r="R132" s="73">
        <v>14</v>
      </c>
      <c r="S132" s="73">
        <v>9</v>
      </c>
      <c r="T132" s="73"/>
      <c r="U132" s="73">
        <v>23</v>
      </c>
      <c r="V132" s="73" t="s">
        <v>336</v>
      </c>
      <c r="W132" s="73"/>
      <c r="X132" s="73"/>
      <c r="Y132" s="73"/>
      <c r="Z132" s="76"/>
      <c r="AA132" s="78"/>
      <c r="AB132" s="79"/>
      <c r="AC132" s="79"/>
      <c r="AD132" s="80"/>
      <c r="AE132" s="81">
        <v>23</v>
      </c>
      <c r="AF132" s="81"/>
      <c r="AG132" s="81"/>
      <c r="AH132" s="81">
        <v>23</v>
      </c>
      <c r="AI132" s="81"/>
      <c r="AJ132" s="81"/>
      <c r="AK132" s="188"/>
      <c r="AL132" s="83">
        <v>23</v>
      </c>
      <c r="AM132" s="83" t="s">
        <v>336</v>
      </c>
      <c r="AN132" s="189"/>
      <c r="AO132" s="73"/>
      <c r="AP132" s="73"/>
      <c r="AQ132" s="73"/>
      <c r="AR132" s="79"/>
      <c r="AS132" s="79"/>
      <c r="AT132" s="79"/>
      <c r="AU132" s="84"/>
      <c r="AV132" s="84"/>
      <c r="AW132" s="111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5"/>
      <c r="BK132" s="35"/>
      <c r="BL132" s="118"/>
      <c r="BM132" s="116"/>
      <c r="BN132" s="181"/>
      <c r="BO132" s="39"/>
      <c r="BP132" s="39"/>
      <c r="BQ132" s="39"/>
      <c r="BR132" s="39"/>
      <c r="BS132" s="181"/>
      <c r="BT132" s="181"/>
      <c r="BU132" s="39"/>
      <c r="BV132" s="39"/>
      <c r="BW132" s="38"/>
      <c r="BX132" s="38"/>
      <c r="BY132" s="35"/>
      <c r="BZ132" s="36"/>
      <c r="CB132" s="38"/>
      <c r="CC132" s="38"/>
      <c r="CD132" s="35"/>
      <c r="CE132" s="36"/>
      <c r="CG132" s="38"/>
      <c r="CH132" s="38"/>
      <c r="CI132" s="35"/>
      <c r="CJ132" s="36"/>
      <c r="CL132" s="38"/>
      <c r="CM132" s="38"/>
      <c r="CN132" s="35"/>
      <c r="CO132" s="36"/>
      <c r="CQ132" s="38"/>
      <c r="CR132" s="38"/>
      <c r="CS132" s="35"/>
      <c r="CT132" s="36"/>
      <c r="CV132" s="38"/>
      <c r="CW132" s="38"/>
      <c r="CX132" s="35"/>
      <c r="CY132" s="36"/>
      <c r="DA132" s="38"/>
      <c r="DB132" s="38"/>
      <c r="DC132" s="35"/>
      <c r="DD132" s="36"/>
      <c r="DF132" s="38"/>
      <c r="DG132" s="38"/>
      <c r="DH132" s="35"/>
      <c r="DI132" s="36"/>
      <c r="DK132" s="38"/>
      <c r="DL132" s="38"/>
      <c r="DM132" s="35"/>
      <c r="DN132" s="36"/>
      <c r="DO132" s="40"/>
      <c r="DP132" s="38"/>
      <c r="DQ132" s="34"/>
      <c r="DR132" s="34"/>
      <c r="DS132" s="34"/>
      <c r="DT132" s="34"/>
      <c r="DU132" s="34"/>
      <c r="DV132" s="34"/>
      <c r="DW132" s="34"/>
      <c r="DX132" s="34"/>
      <c r="DY132" s="34"/>
      <c r="DZ132" s="34"/>
      <c r="EA132" s="34"/>
      <c r="EB132" s="35"/>
      <c r="EC132" s="36"/>
      <c r="EE132" s="38"/>
      <c r="EF132" s="34"/>
      <c r="EG132" s="34"/>
      <c r="EH132" s="34"/>
      <c r="EI132" s="34"/>
      <c r="EJ132" s="34"/>
      <c r="EK132" s="34"/>
      <c r="EL132" s="34"/>
      <c r="EM132" s="34"/>
      <c r="EN132" s="34"/>
      <c r="EO132" s="34"/>
      <c r="EP132" s="34"/>
      <c r="EQ132" s="35"/>
      <c r="ER132" s="36"/>
      <c r="EU132" s="51"/>
      <c r="EV132" s="306"/>
      <c r="EW132" s="304"/>
      <c r="EX132" s="182"/>
      <c r="EY132" s="182"/>
      <c r="EZ132" s="302"/>
      <c r="FA132" s="41"/>
      <c r="FB132" s="41"/>
    </row>
    <row r="133" spans="1:158" s="37" customFormat="1" ht="19.5" customHeight="1" thickBot="1" x14ac:dyDescent="0.3">
      <c r="A133" s="270"/>
      <c r="B133" s="226"/>
      <c r="C133" s="284"/>
      <c r="D133" s="226"/>
      <c r="E133" s="286"/>
      <c r="F133" s="226"/>
      <c r="G133" s="226"/>
      <c r="H133" s="286"/>
      <c r="I133" s="226"/>
      <c r="J133" s="85"/>
      <c r="K133" s="85"/>
      <c r="L133" s="85"/>
      <c r="M133" s="85"/>
      <c r="N133" s="85"/>
      <c r="O133" s="87"/>
      <c r="P133" s="87">
        <f t="shared" ref="P133" si="1539">O132/24*P132</f>
        <v>0</v>
      </c>
      <c r="Q133" s="87">
        <f t="shared" ref="Q133" si="1540">O132/18*Q132</f>
        <v>0</v>
      </c>
      <c r="R133" s="87">
        <f t="shared" ref="R133" si="1541">SUM(O132/18)*R132</f>
        <v>0</v>
      </c>
      <c r="S133" s="87">
        <f t="shared" ref="S133" si="1542">SUM(O132/18)*S132</f>
        <v>0</v>
      </c>
      <c r="T133" s="88">
        <f t="shared" ref="T133" si="1543">SUM(O132/18)*T132</f>
        <v>0</v>
      </c>
      <c r="U133" s="89"/>
      <c r="V133" s="90"/>
      <c r="W133" s="85"/>
      <c r="X133" s="86"/>
      <c r="Y133" s="86"/>
      <c r="Z133" s="86">
        <f t="shared" ref="Z133" si="1544">SUM(K132*17697*Z132)</f>
        <v>0</v>
      </c>
      <c r="AA133" s="91">
        <f t="shared" ref="AA133" si="1545">((P133+Q133+R133+S133+T133)/27*18)*AA132</f>
        <v>0</v>
      </c>
      <c r="AB133" s="92">
        <f t="shared" ref="AB133" si="1546">(P133+Q133+R133+S133+T133+Z133+AA133+AD133+AE133+AF133+AG133+AH133+AI133+AK133)*25%</f>
        <v>0</v>
      </c>
      <c r="AC133" s="92">
        <f t="shared" ref="AC133" si="1547">+(P133+Q133+R133+S133+T133+Z133+AA133+AD133+AE133+AF133+AG133+AH133+AI133+AK133)*10%</f>
        <v>0</v>
      </c>
      <c r="AD133" s="93">
        <f t="shared" ref="AD133" si="1548">SUM(O132/18)*AD132</f>
        <v>0</v>
      </c>
      <c r="AE133" s="94">
        <f>(O132/18*AE132)*30%</f>
        <v>0</v>
      </c>
      <c r="AF133" s="94">
        <f>(O132/18*AF132)*50%</f>
        <v>0</v>
      </c>
      <c r="AG133" s="94">
        <f>(O132/18*AG132)*40%</f>
        <v>0</v>
      </c>
      <c r="AH133" s="94">
        <f>(O132/18*AH132)*35%</f>
        <v>0</v>
      </c>
      <c r="AI133" s="94">
        <f>(O132/18*AI132)*30%</f>
        <v>0</v>
      </c>
      <c r="AJ133" s="94"/>
      <c r="AK133" s="100"/>
      <c r="AL133" s="93"/>
      <c r="AM133" s="93"/>
      <c r="AN133" s="190">
        <f t="shared" ref="AN133" si="1549">+(P133+Q133+R133+S133+AA133+AD133+AE133+AF133+AG133+AH133+AI133+AK133+T133+Z133)*1.25-(P133+Q133+R133+S133+AA133+AD133+AE133+AF133+AG133+AH133+AI133+AK133+T133+Z133)</f>
        <v>0</v>
      </c>
      <c r="AO133" s="100"/>
      <c r="AP133" s="100"/>
      <c r="AQ133" s="100"/>
      <c r="AR133" s="92">
        <f>(AN133+AP133)*25%</f>
        <v>0</v>
      </c>
      <c r="AS133" s="92">
        <f>(AN133+AP133)*10%</f>
        <v>0</v>
      </c>
      <c r="AT133" s="97"/>
      <c r="AU133" s="98">
        <f t="shared" ref="AU133" si="1550">+(P133+Q133+R133+S133+T133+AD133+Z133)+((P133+Q133+R133+S133+T133+AD133+Z133)*25%)</f>
        <v>0</v>
      </c>
      <c r="AV133" s="98">
        <f t="shared" ref="AV133" si="1551">(AU133*1.25)-AU133</f>
        <v>0</v>
      </c>
      <c r="AW133" s="7"/>
      <c r="AX133" s="44">
        <f>AT133+AU133+AV133-AW133</f>
        <v>0</v>
      </c>
      <c r="AY133" s="44"/>
      <c r="AZ133" s="44"/>
      <c r="BA133" s="44"/>
      <c r="BB133" s="44"/>
      <c r="BC133" s="45"/>
      <c r="BD133" s="46"/>
      <c r="BE133" s="46"/>
      <c r="BF133" s="46"/>
      <c r="BG133" s="44"/>
      <c r="BH133" s="44"/>
      <c r="BI133" s="44"/>
      <c r="BJ133" s="47"/>
      <c r="BK133" s="119"/>
      <c r="BL133" s="43"/>
      <c r="BM133" s="117"/>
      <c r="BN133" s="49"/>
      <c r="BO133" s="49"/>
      <c r="BP133" s="49"/>
      <c r="BQ133" s="49"/>
      <c r="BR133" s="110"/>
      <c r="BS133" s="49"/>
      <c r="BT133" s="49"/>
      <c r="BU133" s="49"/>
      <c r="BV133" s="49"/>
      <c r="BW133" s="49"/>
      <c r="BX133" s="49"/>
      <c r="BY133" s="47"/>
      <c r="BZ133" s="48"/>
      <c r="CB133" s="49">
        <f t="shared" ref="CB133" si="1552">(AE133*35%)+AE133</f>
        <v>0</v>
      </c>
      <c r="CC133" s="49"/>
      <c r="CD133" s="47"/>
      <c r="CE133" s="48">
        <f t="shared" ref="CE133" si="1553">+((CB133-(CB133*10%))*9.5%)-CC133</f>
        <v>0</v>
      </c>
      <c r="CG133" s="49">
        <f t="shared" ref="CG133" si="1554">((AF133+AG133+AH133+AI133)*35%)+(AF133+AG133+AH133+AI133)</f>
        <v>0</v>
      </c>
      <c r="CH133" s="49"/>
      <c r="CI133" s="47"/>
      <c r="CJ133" s="48">
        <f t="shared" ref="CJ133" si="1555">+((CG133-(CG133*10%))*9.5%)-CH133</f>
        <v>0</v>
      </c>
      <c r="CL133" s="49">
        <f t="shared" ref="CL133" si="1556">+AJ133</f>
        <v>0</v>
      </c>
      <c r="CM133" s="49"/>
      <c r="CN133" s="47"/>
      <c r="CO133" s="48">
        <f>+((AJ133-(AJ314*10%))*9.5%)-CM133</f>
        <v>0</v>
      </c>
      <c r="CQ133" s="49"/>
      <c r="CR133" s="49"/>
      <c r="CS133" s="47"/>
      <c r="CT133" s="48"/>
      <c r="CV133" s="49"/>
      <c r="CW133" s="49"/>
      <c r="CX133" s="47"/>
      <c r="CY133" s="48"/>
      <c r="DA133" s="49"/>
      <c r="DB133" s="49"/>
      <c r="DC133" s="47"/>
      <c r="DD133" s="48"/>
      <c r="DF133" s="49"/>
      <c r="DG133" s="49"/>
      <c r="DH133" s="47"/>
      <c r="DI133" s="48"/>
      <c r="DK133" s="49"/>
      <c r="DL133" s="49"/>
      <c r="DM133" s="47"/>
      <c r="DN133" s="48"/>
      <c r="DO133" s="50"/>
      <c r="DP133" s="49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E133" s="49"/>
      <c r="EF133" s="49"/>
      <c r="EG133" s="49"/>
      <c r="EH133" s="49"/>
      <c r="EI133" s="49"/>
      <c r="EJ133" s="49"/>
      <c r="EK133" s="49"/>
      <c r="EL133" s="49"/>
      <c r="EM133" s="49"/>
      <c r="EN133" s="49"/>
      <c r="EO133" s="49"/>
      <c r="EP133" s="49"/>
      <c r="EQ133" s="49"/>
      <c r="ER133" s="49"/>
      <c r="EU133" s="179"/>
      <c r="EV133" s="307"/>
      <c r="EW133" s="305"/>
      <c r="EX133" s="183"/>
      <c r="EY133" s="183"/>
      <c r="EZ133" s="303"/>
      <c r="FA133" s="184"/>
      <c r="FB133" s="184"/>
    </row>
    <row r="134" spans="1:158" s="37" customFormat="1" ht="16.5" thickBot="1" x14ac:dyDescent="0.3">
      <c r="A134" s="269">
        <v>58</v>
      </c>
      <c r="B134" s="225" t="s">
        <v>308</v>
      </c>
      <c r="C134" s="283" t="s">
        <v>309</v>
      </c>
      <c r="D134" s="225" t="s">
        <v>137</v>
      </c>
      <c r="E134" s="285" t="s">
        <v>25</v>
      </c>
      <c r="F134" s="225" t="s">
        <v>310</v>
      </c>
      <c r="G134" s="225" t="s">
        <v>311</v>
      </c>
      <c r="H134" s="285" t="s">
        <v>462</v>
      </c>
      <c r="I134" s="225" t="s">
        <v>183</v>
      </c>
      <c r="J134" s="73"/>
      <c r="K134" s="73"/>
      <c r="L134" s="74"/>
      <c r="M134" s="73" t="s">
        <v>79</v>
      </c>
      <c r="N134" s="75">
        <v>5.12</v>
      </c>
      <c r="O134" s="76"/>
      <c r="P134" s="73"/>
      <c r="Q134" s="73"/>
      <c r="R134" s="73"/>
      <c r="S134" s="73">
        <v>20</v>
      </c>
      <c r="T134" s="73">
        <v>4</v>
      </c>
      <c r="U134" s="73">
        <v>23</v>
      </c>
      <c r="V134" s="73" t="s">
        <v>328</v>
      </c>
      <c r="W134" s="73" t="s">
        <v>341</v>
      </c>
      <c r="X134" s="73"/>
      <c r="Y134" s="73"/>
      <c r="Z134" s="76"/>
      <c r="AA134" s="78"/>
      <c r="AB134" s="79"/>
      <c r="AC134" s="79"/>
      <c r="AD134" s="80"/>
      <c r="AE134" s="81">
        <v>24</v>
      </c>
      <c r="AF134" s="81"/>
      <c r="AG134" s="81"/>
      <c r="AH134" s="81">
        <v>24</v>
      </c>
      <c r="AI134" s="81"/>
      <c r="AJ134" s="81"/>
      <c r="AK134" s="188"/>
      <c r="AL134" s="83">
        <v>23</v>
      </c>
      <c r="AM134" s="83" t="s">
        <v>328</v>
      </c>
      <c r="AN134" s="189"/>
      <c r="AO134" s="73"/>
      <c r="AP134" s="73"/>
      <c r="AQ134" s="73"/>
      <c r="AR134" s="79"/>
      <c r="AS134" s="79"/>
      <c r="AT134" s="79"/>
      <c r="AU134" s="84"/>
      <c r="AV134" s="84"/>
      <c r="AW134" s="111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5"/>
      <c r="BK134" s="35"/>
      <c r="BL134" s="118"/>
      <c r="BM134" s="116"/>
      <c r="BN134" s="181"/>
      <c r="BO134" s="39"/>
      <c r="BP134" s="39"/>
      <c r="BQ134" s="39"/>
      <c r="BR134" s="39"/>
      <c r="BS134" s="181"/>
      <c r="BT134" s="181"/>
      <c r="BU134" s="39"/>
      <c r="BV134" s="39"/>
      <c r="BW134" s="38"/>
      <c r="BX134" s="38"/>
      <c r="BY134" s="35"/>
      <c r="BZ134" s="36"/>
      <c r="CB134" s="38"/>
      <c r="CC134" s="38"/>
      <c r="CD134" s="35"/>
      <c r="CE134" s="36"/>
      <c r="CG134" s="38"/>
      <c r="CH134" s="38"/>
      <c r="CI134" s="35"/>
      <c r="CJ134" s="36"/>
      <c r="CL134" s="38"/>
      <c r="CM134" s="38"/>
      <c r="CN134" s="35"/>
      <c r="CO134" s="36"/>
      <c r="CQ134" s="38"/>
      <c r="CR134" s="38"/>
      <c r="CS134" s="35"/>
      <c r="CT134" s="36"/>
      <c r="CV134" s="38"/>
      <c r="CW134" s="38"/>
      <c r="CX134" s="35"/>
      <c r="CY134" s="36"/>
      <c r="DA134" s="38"/>
      <c r="DB134" s="38"/>
      <c r="DC134" s="35"/>
      <c r="DD134" s="36"/>
      <c r="DF134" s="38"/>
      <c r="DG134" s="38"/>
      <c r="DH134" s="35"/>
      <c r="DI134" s="36"/>
      <c r="DK134" s="38"/>
      <c r="DL134" s="38"/>
      <c r="DM134" s="35"/>
      <c r="DN134" s="36"/>
      <c r="DO134" s="40"/>
      <c r="DP134" s="38"/>
      <c r="DQ134" s="34"/>
      <c r="DR134" s="34"/>
      <c r="DS134" s="34"/>
      <c r="DT134" s="34"/>
      <c r="DU134" s="34"/>
      <c r="DV134" s="34"/>
      <c r="DW134" s="34"/>
      <c r="DX134" s="34"/>
      <c r="DY134" s="34"/>
      <c r="DZ134" s="34"/>
      <c r="EA134" s="34"/>
      <c r="EB134" s="35"/>
      <c r="EC134" s="36"/>
      <c r="EE134" s="38"/>
      <c r="EF134" s="34"/>
      <c r="EG134" s="34"/>
      <c r="EH134" s="34"/>
      <c r="EI134" s="34"/>
      <c r="EJ134" s="34"/>
      <c r="EK134" s="34"/>
      <c r="EL134" s="34"/>
      <c r="EM134" s="34"/>
      <c r="EN134" s="34"/>
      <c r="EO134" s="34"/>
      <c r="EP134" s="34"/>
      <c r="EQ134" s="35"/>
      <c r="ER134" s="36"/>
      <c r="EU134" s="51"/>
      <c r="EV134" s="306"/>
      <c r="EW134" s="304"/>
      <c r="EX134" s="300"/>
      <c r="EY134" s="300"/>
      <c r="EZ134" s="302"/>
      <c r="FA134" s="41"/>
      <c r="FB134" s="41"/>
    </row>
    <row r="135" spans="1:158" s="37" customFormat="1" ht="16.5" thickBot="1" x14ac:dyDescent="0.3">
      <c r="A135" s="270"/>
      <c r="B135" s="226"/>
      <c r="C135" s="284"/>
      <c r="D135" s="226"/>
      <c r="E135" s="286"/>
      <c r="F135" s="226"/>
      <c r="G135" s="226"/>
      <c r="H135" s="286"/>
      <c r="I135" s="226"/>
      <c r="J135" s="85"/>
      <c r="K135" s="85"/>
      <c r="L135" s="85"/>
      <c r="M135" s="85"/>
      <c r="N135" s="85"/>
      <c r="O135" s="87"/>
      <c r="P135" s="87">
        <f t="shared" ref="P135" si="1557">O134/24*P134</f>
        <v>0</v>
      </c>
      <c r="Q135" s="87">
        <f t="shared" ref="Q135" si="1558">O134/18*Q134</f>
        <v>0</v>
      </c>
      <c r="R135" s="87">
        <f t="shared" ref="R135" si="1559">SUM(O134/18)*R134</f>
        <v>0</v>
      </c>
      <c r="S135" s="87">
        <f t="shared" ref="S135" si="1560">SUM(O134/18)*S134</f>
        <v>0</v>
      </c>
      <c r="T135" s="88">
        <f t="shared" ref="T135" si="1561">SUM(O134/18)*T134</f>
        <v>0</v>
      </c>
      <c r="U135" s="89"/>
      <c r="V135" s="90"/>
      <c r="W135" s="86"/>
      <c r="X135" s="86"/>
      <c r="Y135" s="86"/>
      <c r="Z135" s="86">
        <f t="shared" ref="Z135" si="1562">SUM(K134*17697*Z134)</f>
        <v>0</v>
      </c>
      <c r="AA135" s="91">
        <f t="shared" ref="AA135" si="1563">((P135+Q135+R135+S135+T135)/27*18)*AA134</f>
        <v>0</v>
      </c>
      <c r="AB135" s="92">
        <f t="shared" ref="AB135" si="1564">(P135+Q135+R135+S135+T135+Z135+AA135+AD135+AE135+AF135+AG135+AH135+AI135+AK135)*25%</f>
        <v>0</v>
      </c>
      <c r="AC135" s="92">
        <f t="shared" ref="AC135" si="1565">+(P135+Q135+R135+S135+T135+Z135+AA135+AD135+AE135+AF135+AG135+AH135+AI135+AK135)*10%</f>
        <v>0</v>
      </c>
      <c r="AD135" s="93">
        <f t="shared" ref="AD135" si="1566">SUM(O134/18)*AD134</f>
        <v>0</v>
      </c>
      <c r="AE135" s="94">
        <f>(O134/18*AE134)*30%</f>
        <v>0</v>
      </c>
      <c r="AF135" s="94">
        <f>(O134/18*AF134)*50%</f>
        <v>0</v>
      </c>
      <c r="AG135" s="94">
        <f>(O134/18*AG134)*40%</f>
        <v>0</v>
      </c>
      <c r="AH135" s="94">
        <f>(O134/18*AH134)*35%</f>
        <v>0</v>
      </c>
      <c r="AI135" s="94">
        <f>(O134/18*AI134)*30%</f>
        <v>0</v>
      </c>
      <c r="AJ135" s="94"/>
      <c r="AK135" s="100"/>
      <c r="AL135" s="93"/>
      <c r="AM135" s="93"/>
      <c r="AN135" s="190">
        <f t="shared" ref="AN135" si="1567">+(P135+Q135+R135+S135+AA135+AD135+AE135+AF135+AG135+AH135+AI135+AK135+T135+Z135)*1.25-(P135+Q135+R135+S135+AA135+AD135+AE135+AF135+AG135+AH135+AI135+AK135+T135+Z135)</f>
        <v>0</v>
      </c>
      <c r="AO135" s="100"/>
      <c r="AP135" s="100"/>
      <c r="AQ135" s="100"/>
      <c r="AR135" s="92">
        <f>(AN135+AP135)*25%</f>
        <v>0</v>
      </c>
      <c r="AS135" s="92">
        <f>(AN135+AP135)*10%</f>
        <v>0</v>
      </c>
      <c r="AT135" s="97"/>
      <c r="AU135" s="98">
        <f t="shared" ref="AU135" si="1568">+(P135+Q135+R135+S135+T135+AD135+Z135)+((P135+Q135+R135+S135+T135+AD135+Z135)*25%)</f>
        <v>0</v>
      </c>
      <c r="AV135" s="98">
        <f t="shared" ref="AV135" si="1569">(AU135*1.25)-AU135</f>
        <v>0</v>
      </c>
      <c r="AW135" s="7"/>
      <c r="AX135" s="44">
        <f>AT135+AU135+AV135-AW135</f>
        <v>0</v>
      </c>
      <c r="AY135" s="44"/>
      <c r="AZ135" s="44"/>
      <c r="BA135" s="44"/>
      <c r="BB135" s="44"/>
      <c r="BC135" s="45"/>
      <c r="BD135" s="46"/>
      <c r="BE135" s="46"/>
      <c r="BF135" s="46"/>
      <c r="BG135" s="44"/>
      <c r="BH135" s="44"/>
      <c r="BI135" s="44"/>
      <c r="BJ135" s="47"/>
      <c r="BK135" s="119"/>
      <c r="BL135" s="43"/>
      <c r="BM135" s="117"/>
      <c r="BN135" s="49"/>
      <c r="BO135" s="49"/>
      <c r="BP135" s="49"/>
      <c r="BQ135" s="49"/>
      <c r="BR135" s="110"/>
      <c r="BS135" s="49"/>
      <c r="BT135" s="49"/>
      <c r="BU135" s="49"/>
      <c r="BV135" s="49"/>
      <c r="BW135" s="49"/>
      <c r="BX135" s="49"/>
      <c r="BY135" s="47"/>
      <c r="BZ135" s="48"/>
      <c r="CB135" s="49">
        <f t="shared" ref="CB135" si="1570">(AE135*35%)+AE135</f>
        <v>0</v>
      </c>
      <c r="CC135" s="49">
        <f t="shared" ref="CC135" si="1571">(CB135-(CB135*10%))*3.5%</f>
        <v>0</v>
      </c>
      <c r="CD135" s="47">
        <f t="shared" ref="CD135" si="1572">CB135*2%</f>
        <v>0</v>
      </c>
      <c r="CE135" s="48">
        <f t="shared" ref="CE135" si="1573">+((CB135-(CB135*10%))*9.5%)-CC135</f>
        <v>0</v>
      </c>
      <c r="CG135" s="49">
        <f t="shared" ref="CG135" si="1574">((AF135+AG135+AH135+AI135)*35%)+(AF135+AG135+AH135+AI135)</f>
        <v>0</v>
      </c>
      <c r="CH135" s="49">
        <f t="shared" ref="CH135" si="1575">(CG135-(CG135*10%))*3.5%</f>
        <v>0</v>
      </c>
      <c r="CI135" s="47">
        <f t="shared" ref="CI135" si="1576">CG135*2%</f>
        <v>0</v>
      </c>
      <c r="CJ135" s="48">
        <f t="shared" ref="CJ135" si="1577">+((CG135-(CG135*10%))*9.5%)-CH135</f>
        <v>0</v>
      </c>
      <c r="CL135" s="49">
        <f t="shared" ref="CL135" si="1578">+AJ135</f>
        <v>0</v>
      </c>
      <c r="CM135" s="49">
        <f t="shared" ref="CM135" si="1579">(AJ135-(AJ135*10%))*3.5%</f>
        <v>0</v>
      </c>
      <c r="CN135" s="47">
        <f t="shared" ref="CN135" si="1580">CL135*2%</f>
        <v>0</v>
      </c>
      <c r="CO135" s="48">
        <f>+((AJ135-(AJ316*10%))*9.5%)-CM135</f>
        <v>0</v>
      </c>
      <c r="CQ135" s="49"/>
      <c r="CR135" s="49"/>
      <c r="CS135" s="47"/>
      <c r="CT135" s="48"/>
      <c r="CV135" s="49"/>
      <c r="CW135" s="49"/>
      <c r="CX135" s="47"/>
      <c r="CY135" s="48"/>
      <c r="DA135" s="49"/>
      <c r="DB135" s="49"/>
      <c r="DC135" s="47"/>
      <c r="DD135" s="48"/>
      <c r="DF135" s="49"/>
      <c r="DG135" s="49"/>
      <c r="DH135" s="47"/>
      <c r="DI135" s="48"/>
      <c r="DK135" s="49"/>
      <c r="DL135" s="49"/>
      <c r="DM135" s="47"/>
      <c r="DN135" s="48"/>
      <c r="DO135" s="50"/>
      <c r="DP135" s="49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E135" s="49"/>
      <c r="EF135" s="49"/>
      <c r="EG135" s="49"/>
      <c r="EH135" s="49"/>
      <c r="EI135" s="49"/>
      <c r="EJ135" s="49"/>
      <c r="EK135" s="49"/>
      <c r="EL135" s="49"/>
      <c r="EM135" s="49"/>
      <c r="EN135" s="49"/>
      <c r="EO135" s="49"/>
      <c r="EP135" s="49"/>
      <c r="EQ135" s="49"/>
      <c r="ER135" s="49"/>
      <c r="EU135" s="179"/>
      <c r="EV135" s="307"/>
      <c r="EW135" s="305"/>
      <c r="EX135" s="301"/>
      <c r="EY135" s="301"/>
      <c r="EZ135" s="303"/>
      <c r="FA135" s="184"/>
      <c r="FB135" s="184"/>
    </row>
    <row r="136" spans="1:158" s="37" customFormat="1" ht="16.5" thickBot="1" x14ac:dyDescent="0.3">
      <c r="A136" s="269">
        <v>59</v>
      </c>
      <c r="B136" s="225" t="s">
        <v>312</v>
      </c>
      <c r="C136" s="283" t="s">
        <v>313</v>
      </c>
      <c r="D136" s="225" t="s">
        <v>82</v>
      </c>
      <c r="E136" s="285" t="s">
        <v>25</v>
      </c>
      <c r="F136" s="225" t="s">
        <v>314</v>
      </c>
      <c r="G136" s="225" t="s">
        <v>315</v>
      </c>
      <c r="H136" s="285" t="s">
        <v>463</v>
      </c>
      <c r="I136" s="285" t="s">
        <v>318</v>
      </c>
      <c r="J136" s="73"/>
      <c r="K136" s="73"/>
      <c r="L136" s="74"/>
      <c r="M136" s="73" t="s">
        <v>79</v>
      </c>
      <c r="N136" s="75">
        <v>4.8600000000000003</v>
      </c>
      <c r="O136" s="76"/>
      <c r="P136" s="73"/>
      <c r="Q136" s="73"/>
      <c r="R136" s="73">
        <v>22</v>
      </c>
      <c r="S136" s="73"/>
      <c r="T136" s="73"/>
      <c r="U136" s="73">
        <v>15</v>
      </c>
      <c r="V136" s="73" t="s">
        <v>321</v>
      </c>
      <c r="W136" s="73"/>
      <c r="X136" s="73"/>
      <c r="Y136" s="73"/>
      <c r="Z136" s="76"/>
      <c r="AA136" s="78"/>
      <c r="AB136" s="79"/>
      <c r="AC136" s="79"/>
      <c r="AD136" s="80"/>
      <c r="AE136" s="81">
        <v>22</v>
      </c>
      <c r="AF136" s="81"/>
      <c r="AG136" s="81"/>
      <c r="AH136" s="81">
        <v>22</v>
      </c>
      <c r="AI136" s="81"/>
      <c r="AJ136" s="81"/>
      <c r="AK136" s="188"/>
      <c r="AL136" s="83">
        <v>15</v>
      </c>
      <c r="AM136" s="83" t="s">
        <v>321</v>
      </c>
      <c r="AN136" s="189"/>
      <c r="AO136" s="73"/>
      <c r="AP136" s="73"/>
      <c r="AQ136" s="73"/>
      <c r="AR136" s="79"/>
      <c r="AS136" s="79"/>
      <c r="AT136" s="79"/>
      <c r="AU136" s="84"/>
      <c r="AV136" s="84"/>
      <c r="AW136" s="111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5"/>
      <c r="BK136" s="35"/>
      <c r="BL136" s="118"/>
      <c r="BM136" s="116"/>
      <c r="BN136" s="181"/>
      <c r="BO136" s="39"/>
      <c r="BP136" s="39"/>
      <c r="BQ136" s="39"/>
      <c r="BR136" s="39"/>
      <c r="BS136" s="181"/>
      <c r="BT136" s="181"/>
      <c r="BU136" s="39"/>
      <c r="BV136" s="39"/>
      <c r="BW136" s="38"/>
      <c r="BX136" s="38"/>
      <c r="BY136" s="35"/>
      <c r="BZ136" s="36"/>
      <c r="CB136" s="38"/>
      <c r="CC136" s="38"/>
      <c r="CD136" s="35"/>
      <c r="CE136" s="36"/>
      <c r="CG136" s="38"/>
      <c r="CH136" s="38"/>
      <c r="CI136" s="35"/>
      <c r="CJ136" s="36"/>
      <c r="CL136" s="38"/>
      <c r="CM136" s="38"/>
      <c r="CN136" s="35"/>
      <c r="CO136" s="36"/>
      <c r="CQ136" s="38"/>
      <c r="CR136" s="38"/>
      <c r="CS136" s="35"/>
      <c r="CT136" s="36"/>
      <c r="CV136" s="38"/>
      <c r="CW136" s="38"/>
      <c r="CX136" s="35"/>
      <c r="CY136" s="36"/>
      <c r="DA136" s="38"/>
      <c r="DB136" s="38"/>
      <c r="DC136" s="35"/>
      <c r="DD136" s="36"/>
      <c r="DF136" s="38"/>
      <c r="DG136" s="38"/>
      <c r="DH136" s="35"/>
      <c r="DI136" s="36"/>
      <c r="DK136" s="38"/>
      <c r="DL136" s="38"/>
      <c r="DM136" s="35"/>
      <c r="DN136" s="36"/>
      <c r="DO136" s="40"/>
      <c r="DP136" s="38"/>
      <c r="DQ136" s="34"/>
      <c r="DR136" s="34"/>
      <c r="DS136" s="34"/>
      <c r="DT136" s="34"/>
      <c r="DU136" s="34"/>
      <c r="DV136" s="34"/>
      <c r="DW136" s="34"/>
      <c r="DX136" s="34"/>
      <c r="DY136" s="34"/>
      <c r="DZ136" s="34"/>
      <c r="EA136" s="34"/>
      <c r="EB136" s="35"/>
      <c r="EC136" s="36"/>
      <c r="EE136" s="38"/>
      <c r="EF136" s="34"/>
      <c r="EG136" s="34"/>
      <c r="EH136" s="34"/>
      <c r="EI136" s="34"/>
      <c r="EJ136" s="34"/>
      <c r="EK136" s="34"/>
      <c r="EL136" s="34"/>
      <c r="EM136" s="34"/>
      <c r="EN136" s="34"/>
      <c r="EO136" s="34"/>
      <c r="EP136" s="34"/>
      <c r="EQ136" s="35"/>
      <c r="ER136" s="36"/>
      <c r="EU136" s="51"/>
      <c r="EV136" s="306"/>
      <c r="EW136" s="304"/>
      <c r="EX136" s="300"/>
      <c r="EY136" s="300"/>
      <c r="EZ136" s="302"/>
      <c r="FA136" s="41"/>
      <c r="FB136" s="41"/>
    </row>
    <row r="137" spans="1:158" s="37" customFormat="1" ht="25.5" customHeight="1" thickBot="1" x14ac:dyDescent="0.3">
      <c r="A137" s="270"/>
      <c r="B137" s="232"/>
      <c r="C137" s="295"/>
      <c r="D137" s="232"/>
      <c r="E137" s="296"/>
      <c r="F137" s="232"/>
      <c r="G137" s="260"/>
      <c r="H137" s="296"/>
      <c r="I137" s="296"/>
      <c r="J137" s="77"/>
      <c r="K137" s="77"/>
      <c r="L137" s="77"/>
      <c r="M137" s="77"/>
      <c r="N137" s="77"/>
      <c r="O137" s="87"/>
      <c r="P137" s="87">
        <f t="shared" ref="P137" si="1581">O136/24*P136</f>
        <v>0</v>
      </c>
      <c r="Q137" s="87">
        <f t="shared" ref="Q137" si="1582">O136/18*Q136</f>
        <v>0</v>
      </c>
      <c r="R137" s="87">
        <f t="shared" ref="R137" si="1583">SUM(O136/18)*R136</f>
        <v>0</v>
      </c>
      <c r="S137" s="87">
        <f t="shared" ref="S137" si="1584">SUM(O136/18)*S136</f>
        <v>0</v>
      </c>
      <c r="T137" s="88">
        <f t="shared" ref="T137" si="1585">SUM(O136/18)*T136</f>
        <v>0</v>
      </c>
      <c r="U137" s="89"/>
      <c r="V137" s="90"/>
      <c r="W137" s="85"/>
      <c r="X137" s="86"/>
      <c r="Y137" s="86">
        <f>SUM(17697*40%)/18*Y136</f>
        <v>0</v>
      </c>
      <c r="Z137" s="86">
        <f t="shared" ref="Z137" si="1586">SUM(K136*17697*Z136)</f>
        <v>0</v>
      </c>
      <c r="AA137" s="91">
        <f t="shared" ref="AA137" si="1587">((P137+Q137+R137+S137+T137)/27*18)*AA136</f>
        <v>0</v>
      </c>
      <c r="AB137" s="92">
        <f t="shared" ref="AB137" si="1588">(P137+Q137+R137+S137+T137+Z137+AA137+AD137+AE137+AF137+AG137+AH137+AI137+AK137)*25%</f>
        <v>0</v>
      </c>
      <c r="AC137" s="92">
        <f t="shared" ref="AC137" si="1589">+(P137+Q137+R137+S137+T137+Z137+AA137+AD137+AE137+AF137+AG137+AH137+AI137+AK137)*10%</f>
        <v>0</v>
      </c>
      <c r="AD137" s="93">
        <f t="shared" ref="AD137" si="1590">SUM(O136/18)*AD136</f>
        <v>0</v>
      </c>
      <c r="AE137" s="94">
        <f>(O136/18*AE136)*30%</f>
        <v>0</v>
      </c>
      <c r="AF137" s="94">
        <f>(O136/18*AF136)*50%</f>
        <v>0</v>
      </c>
      <c r="AG137" s="94">
        <f>(O136/18*AG136)*40%</f>
        <v>0</v>
      </c>
      <c r="AH137" s="94">
        <f>(O136/18*AH136)*35%</f>
        <v>0</v>
      </c>
      <c r="AI137" s="94">
        <f>(O136/18*AI136)*30%</f>
        <v>0</v>
      </c>
      <c r="AJ137" s="94"/>
      <c r="AK137" s="100"/>
      <c r="AL137" s="93"/>
      <c r="AM137" s="93"/>
      <c r="AN137" s="190">
        <f t="shared" ref="AN137" si="1591">+(P137+Q137+R137+S137+AA137+AD137+AE137+AF137+AG137+AH137+AI137+AK137+T137+Z137)*1.25-(P137+Q137+R137+S137+AA137+AD137+AE137+AF137+AG137+AH137+AI137+AK137+T137+Z137)</f>
        <v>0</v>
      </c>
      <c r="AO137" s="100"/>
      <c r="AP137" s="100"/>
      <c r="AQ137" s="100"/>
      <c r="AR137" s="92">
        <f>(AN137+AP137)*25%</f>
        <v>0</v>
      </c>
      <c r="AS137" s="92">
        <f>(AN137+AP137)*10%</f>
        <v>0</v>
      </c>
      <c r="AT137" s="97"/>
      <c r="AU137" s="98">
        <f t="shared" ref="AU137" si="1592">+(P137+Q137+R137+S137+T137+AD137+Z137)+((P137+Q137+R137+S137+T137+AD137+Z137)*25%)</f>
        <v>0</v>
      </c>
      <c r="AV137" s="98">
        <f t="shared" ref="AV137" si="1593">(AU137*1.25)-AU137</f>
        <v>0</v>
      </c>
      <c r="AW137" s="7"/>
      <c r="AX137" s="44">
        <f>AT137+AU137+AV137-AW137</f>
        <v>0</v>
      </c>
      <c r="AY137" s="44"/>
      <c r="AZ137" s="44"/>
      <c r="BA137" s="44"/>
      <c r="BB137" s="44"/>
      <c r="BC137" s="45"/>
      <c r="BD137" s="46"/>
      <c r="BE137" s="46"/>
      <c r="BF137" s="46"/>
      <c r="BG137" s="44"/>
      <c r="BH137" s="44"/>
      <c r="BI137" s="44"/>
      <c r="BJ137" s="47"/>
      <c r="BK137" s="119"/>
      <c r="BL137" s="43"/>
      <c r="BM137" s="117"/>
      <c r="BN137" s="49"/>
      <c r="BO137" s="49"/>
      <c r="BP137" s="49"/>
      <c r="BQ137" s="49"/>
      <c r="BR137" s="110"/>
      <c r="BS137" s="49"/>
      <c r="BT137" s="49"/>
      <c r="BU137" s="49"/>
      <c r="BV137" s="49"/>
      <c r="BW137" s="49"/>
      <c r="BX137" s="49"/>
      <c r="BY137" s="47"/>
      <c r="BZ137" s="48"/>
      <c r="CB137" s="49">
        <f t="shared" ref="CB137" si="1594">(AE137*35%)+AE137</f>
        <v>0</v>
      </c>
      <c r="CC137" s="49">
        <f t="shared" ref="CC137" si="1595">(CB137-(CB137*10%))*3.5%</f>
        <v>0</v>
      </c>
      <c r="CD137" s="47">
        <f t="shared" ref="CD137" si="1596">CB137*2%</f>
        <v>0</v>
      </c>
      <c r="CE137" s="48">
        <f t="shared" ref="CE137" si="1597">+((CB137-(CB137*10%))*9.5%)-CC137</f>
        <v>0</v>
      </c>
      <c r="CG137" s="49">
        <f t="shared" ref="CG137" si="1598">((AF137+AG137+AH137+AI137)*35%)+(AF137+AG137+AH137+AI137)</f>
        <v>0</v>
      </c>
      <c r="CH137" s="49">
        <f t="shared" ref="CH137" si="1599">(CG137-(CG137*10%))*3.5%</f>
        <v>0</v>
      </c>
      <c r="CI137" s="47">
        <f t="shared" ref="CI137" si="1600">CG137*2%</f>
        <v>0</v>
      </c>
      <c r="CJ137" s="48">
        <f t="shared" ref="CJ137" si="1601">+((CG137-(CG137*10%))*9.5%)-CH137</f>
        <v>0</v>
      </c>
      <c r="CL137" s="49">
        <f t="shared" ref="CL137" si="1602">+AJ137</f>
        <v>0</v>
      </c>
      <c r="CM137" s="49">
        <f t="shared" ref="CM137" si="1603">(AJ137-(AJ137*10%))*3.5%</f>
        <v>0</v>
      </c>
      <c r="CN137" s="47">
        <f t="shared" ref="CN137" si="1604">CL137*2%</f>
        <v>0</v>
      </c>
      <c r="CO137" s="48">
        <f>+((AJ137-(AJ318*10%))*9.5%)-CM137</f>
        <v>0</v>
      </c>
      <c r="CQ137" s="49"/>
      <c r="CR137" s="49"/>
      <c r="CS137" s="47"/>
      <c r="CT137" s="48"/>
      <c r="CV137" s="49"/>
      <c r="CW137" s="49"/>
      <c r="CX137" s="47"/>
      <c r="CY137" s="48"/>
      <c r="DA137" s="49"/>
      <c r="DB137" s="49"/>
      <c r="DC137" s="47"/>
      <c r="DD137" s="48"/>
      <c r="DF137" s="49"/>
      <c r="DG137" s="49"/>
      <c r="DH137" s="47"/>
      <c r="DI137" s="48"/>
      <c r="DK137" s="49"/>
      <c r="DL137" s="49"/>
      <c r="DM137" s="47"/>
      <c r="DN137" s="48"/>
      <c r="DO137" s="50"/>
      <c r="DP137" s="49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E137" s="49"/>
      <c r="EF137" s="49"/>
      <c r="EG137" s="49"/>
      <c r="EH137" s="49"/>
      <c r="EI137" s="49"/>
      <c r="EJ137" s="49"/>
      <c r="EK137" s="49"/>
      <c r="EL137" s="49"/>
      <c r="EM137" s="49"/>
      <c r="EN137" s="49"/>
      <c r="EO137" s="49"/>
      <c r="EP137" s="49"/>
      <c r="EQ137" s="49"/>
      <c r="ER137" s="49"/>
      <c r="EU137" s="179"/>
      <c r="EV137" s="307"/>
      <c r="EW137" s="305"/>
      <c r="EX137" s="301"/>
      <c r="EY137" s="301"/>
      <c r="EZ137" s="303"/>
      <c r="FA137" s="184"/>
      <c r="FB137" s="184"/>
    </row>
    <row r="138" spans="1:158" s="21" customFormat="1" ht="16.5" thickBot="1" x14ac:dyDescent="0.3">
      <c r="A138" s="269">
        <v>60</v>
      </c>
      <c r="B138" s="225" t="s">
        <v>340</v>
      </c>
      <c r="C138" s="283" t="s">
        <v>313</v>
      </c>
      <c r="D138" s="225" t="s">
        <v>479</v>
      </c>
      <c r="E138" s="285" t="s">
        <v>25</v>
      </c>
      <c r="F138" s="225"/>
      <c r="G138" s="225"/>
      <c r="H138" s="285" t="s">
        <v>477</v>
      </c>
      <c r="I138" s="285" t="s">
        <v>478</v>
      </c>
      <c r="J138" s="73"/>
      <c r="K138" s="73"/>
      <c r="L138" s="74"/>
      <c r="M138" s="73" t="s">
        <v>104</v>
      </c>
      <c r="N138" s="75">
        <v>4.7300000000000004</v>
      </c>
      <c r="O138" s="76"/>
      <c r="P138" s="73"/>
      <c r="Q138" s="73"/>
      <c r="R138" s="73"/>
      <c r="S138" s="73">
        <v>3</v>
      </c>
      <c r="T138" s="73"/>
      <c r="U138" s="73"/>
      <c r="V138" s="73"/>
      <c r="W138" s="73"/>
      <c r="X138" s="73"/>
      <c r="Y138" s="73"/>
      <c r="Z138" s="76"/>
      <c r="AA138" s="78"/>
      <c r="AB138" s="79"/>
      <c r="AC138" s="79"/>
      <c r="AD138" s="80"/>
      <c r="AE138" s="81">
        <v>3</v>
      </c>
      <c r="AF138" s="81"/>
      <c r="AG138" s="81"/>
      <c r="AH138" s="81"/>
      <c r="AI138" s="81"/>
      <c r="AJ138" s="81"/>
      <c r="AK138" s="188"/>
      <c r="AL138" s="83"/>
      <c r="AM138" s="83"/>
      <c r="AN138" s="189"/>
      <c r="AO138" s="73"/>
      <c r="AP138" s="73"/>
      <c r="AQ138" s="73"/>
      <c r="AR138" s="79"/>
      <c r="AS138" s="79"/>
      <c r="AT138" s="79"/>
      <c r="AU138" s="84"/>
      <c r="AV138" s="84"/>
      <c r="AW138" s="111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53"/>
      <c r="BK138" s="53"/>
      <c r="BL138" s="4"/>
      <c r="BM138" s="124"/>
      <c r="BN138" s="165"/>
      <c r="BO138" s="169"/>
      <c r="BP138" s="169"/>
      <c r="BQ138" s="169"/>
      <c r="BR138" s="169"/>
      <c r="BS138" s="165"/>
      <c r="BT138" s="165"/>
      <c r="BU138" s="169"/>
      <c r="BV138" s="169"/>
      <c r="BW138" s="52"/>
      <c r="BX138" s="52"/>
      <c r="BY138" s="53"/>
      <c r="BZ138" s="54"/>
      <c r="CB138" s="52"/>
      <c r="CC138" s="52"/>
      <c r="CD138" s="53"/>
      <c r="CE138" s="54"/>
      <c r="CG138" s="52"/>
      <c r="CH138" s="52"/>
      <c r="CI138" s="53"/>
      <c r="CJ138" s="54"/>
      <c r="CL138" s="52"/>
      <c r="CM138" s="52"/>
      <c r="CN138" s="53"/>
      <c r="CO138" s="54"/>
      <c r="CQ138" s="52"/>
      <c r="CR138" s="52"/>
      <c r="CS138" s="53"/>
      <c r="CT138" s="54"/>
      <c r="CV138" s="52"/>
      <c r="CW138" s="52"/>
      <c r="CX138" s="53"/>
      <c r="CY138" s="54"/>
      <c r="DA138" s="52"/>
      <c r="DB138" s="52"/>
      <c r="DC138" s="53"/>
      <c r="DD138" s="54"/>
      <c r="DF138" s="52"/>
      <c r="DG138" s="52"/>
      <c r="DH138" s="53"/>
      <c r="DI138" s="54"/>
      <c r="DK138" s="52"/>
      <c r="DL138" s="52"/>
      <c r="DM138" s="53"/>
      <c r="DN138" s="54"/>
      <c r="DO138" s="55"/>
      <c r="DP138" s="52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  <c r="EB138" s="53"/>
      <c r="EC138" s="54"/>
      <c r="EE138" s="52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53"/>
      <c r="ER138" s="54"/>
      <c r="EU138" s="56"/>
      <c r="EV138" s="261"/>
      <c r="EW138" s="263"/>
      <c r="EX138" s="265"/>
      <c r="EY138" s="265"/>
      <c r="EZ138" s="267"/>
      <c r="FA138" s="20"/>
      <c r="FB138" s="20"/>
    </row>
    <row r="139" spans="1:158" s="21" customFormat="1" ht="18.75" customHeight="1" thickBot="1" x14ac:dyDescent="0.3">
      <c r="A139" s="270"/>
      <c r="B139" s="232"/>
      <c r="C139" s="295"/>
      <c r="D139" s="232"/>
      <c r="E139" s="296"/>
      <c r="F139" s="232"/>
      <c r="G139" s="260"/>
      <c r="H139" s="296"/>
      <c r="I139" s="296"/>
      <c r="J139" s="77"/>
      <c r="K139" s="77"/>
      <c r="L139" s="77"/>
      <c r="M139" s="77"/>
      <c r="N139" s="77"/>
      <c r="O139" s="87"/>
      <c r="P139" s="87">
        <f t="shared" ref="P139" si="1605">O138/24*P138</f>
        <v>0</v>
      </c>
      <c r="Q139" s="87">
        <f t="shared" ref="Q139" si="1606">O138/18*Q138</f>
        <v>0</v>
      </c>
      <c r="R139" s="87">
        <f t="shared" ref="R139" si="1607">SUM(O138/18)*R138</f>
        <v>0</v>
      </c>
      <c r="S139" s="87">
        <f t="shared" ref="S139" si="1608">SUM(O138/18)*S138</f>
        <v>0</v>
      </c>
      <c r="T139" s="88">
        <f t="shared" ref="T139" si="1609">SUM(O138/18)*T138</f>
        <v>0</v>
      </c>
      <c r="U139" s="89"/>
      <c r="V139" s="90"/>
      <c r="W139" s="85"/>
      <c r="X139" s="86"/>
      <c r="Y139" s="86">
        <f>SUM(17697*40%)/18*Y138</f>
        <v>0</v>
      </c>
      <c r="Z139" s="86">
        <f t="shared" ref="Z139" si="1610">SUM(K138*17697*Z138)</f>
        <v>0</v>
      </c>
      <c r="AA139" s="91">
        <f t="shared" ref="AA139" si="1611">((P139+Q139+R139+S139+T139)/27*18)*AA138</f>
        <v>0</v>
      </c>
      <c r="AB139" s="92">
        <f t="shared" ref="AB139" si="1612">(P139+Q139+R139+S139+T139+Z139+AA139+AD139+AE139+AF139+AG139+AH139+AI139+AK139)*25%</f>
        <v>0</v>
      </c>
      <c r="AC139" s="92">
        <f t="shared" ref="AC139" si="1613">+(P139+Q139+R139+S139+T139+Z139+AA139+AD139+AE139+AF139+AG139+AH139+AI139+AK139)*10%</f>
        <v>0</v>
      </c>
      <c r="AD139" s="93">
        <f t="shared" ref="AD139" si="1614">SUM(O138/18)*AD138</f>
        <v>0</v>
      </c>
      <c r="AE139" s="94">
        <f>(O138/18*AE138)*30%</f>
        <v>0</v>
      </c>
      <c r="AF139" s="94">
        <f>(O138/18*AF138)*50%</f>
        <v>0</v>
      </c>
      <c r="AG139" s="94">
        <f>(O138/18*AG138)*40%</f>
        <v>0</v>
      </c>
      <c r="AH139" s="94">
        <f>(O138/18*AH138)*35%</f>
        <v>0</v>
      </c>
      <c r="AI139" s="94">
        <f>(O138/18*AI138)*30%</f>
        <v>0</v>
      </c>
      <c r="AJ139" s="94"/>
      <c r="AK139" s="100"/>
      <c r="AL139" s="93"/>
      <c r="AM139" s="93"/>
      <c r="AN139" s="190">
        <f t="shared" ref="AN139" si="1615">+(P139+Q139+R139+S139+AA139+AD139+AE139+AF139+AG139+AH139+AI139+AK139+T139+Z139)*1.25-(P139+Q139+R139+S139+AA139+AD139+AE139+AF139+AG139+AH139+AI139+AK139+T139+Z139)</f>
        <v>0</v>
      </c>
      <c r="AO139" s="100"/>
      <c r="AP139" s="100"/>
      <c r="AQ139" s="100"/>
      <c r="AR139" s="92">
        <f>(AN139+AP139)*25%</f>
        <v>0</v>
      </c>
      <c r="AS139" s="92">
        <f>(AN139+AP139)*10%</f>
        <v>0</v>
      </c>
      <c r="AT139" s="97"/>
      <c r="AU139" s="98">
        <f t="shared" ref="AU139" si="1616">+(P139+Q139+R139+S139+T139+AD139+Z139)+((P139+Q139+R139+S139+T139+AD139+Z139)*25%)</f>
        <v>0</v>
      </c>
      <c r="AV139" s="98">
        <f t="shared" ref="AV139" si="1617">(AU139*1.25)-AU139</f>
        <v>0</v>
      </c>
      <c r="AW139" s="7"/>
      <c r="AX139" s="18">
        <f>AT139+AU139+AV139-AW139</f>
        <v>0</v>
      </c>
      <c r="AY139" s="18"/>
      <c r="AZ139" s="18"/>
      <c r="BA139" s="18"/>
      <c r="BB139" s="18"/>
      <c r="BC139" s="57"/>
      <c r="BD139" s="42"/>
      <c r="BE139" s="42"/>
      <c r="BF139" s="42"/>
      <c r="BG139" s="18"/>
      <c r="BH139" s="18"/>
      <c r="BI139" s="18"/>
      <c r="BJ139" s="59"/>
      <c r="BK139" s="115"/>
      <c r="BL139" s="7"/>
      <c r="BM139" s="125"/>
      <c r="BN139" s="58"/>
      <c r="BO139" s="58"/>
      <c r="BP139" s="58"/>
      <c r="BQ139" s="58"/>
      <c r="BR139" s="126"/>
      <c r="BS139" s="58"/>
      <c r="BT139" s="58"/>
      <c r="BU139" s="58"/>
      <c r="BV139" s="58"/>
      <c r="BW139" s="58"/>
      <c r="BX139" s="58"/>
      <c r="BY139" s="59"/>
      <c r="BZ139" s="60"/>
      <c r="CB139" s="58">
        <f t="shared" ref="CB139" si="1618">(AE139*35%)+AE139</f>
        <v>0</v>
      </c>
      <c r="CC139" s="58">
        <f t="shared" ref="CC139" si="1619">(CB139-(CB139*10%))*3.5%</f>
        <v>0</v>
      </c>
      <c r="CD139" s="59">
        <f t="shared" ref="CD139" si="1620">CB139*2%</f>
        <v>0</v>
      </c>
      <c r="CE139" s="60">
        <f t="shared" ref="CE139" si="1621">+((CB139-(CB139*10%))*9.5%)-CC139</f>
        <v>0</v>
      </c>
      <c r="CG139" s="58">
        <f t="shared" ref="CG139" si="1622">((AF139+AG139+AH139+AI139)*35%)+(AF139+AG139+AH139+AI139)</f>
        <v>0</v>
      </c>
      <c r="CH139" s="58">
        <f t="shared" ref="CH139" si="1623">(CG139-(CG139*10%))*3.5%</f>
        <v>0</v>
      </c>
      <c r="CI139" s="59">
        <f t="shared" ref="CI139" si="1624">CG139*2%</f>
        <v>0</v>
      </c>
      <c r="CJ139" s="60">
        <f t="shared" ref="CJ139" si="1625">+((CG139-(CG139*10%))*9.5%)-CH139</f>
        <v>0</v>
      </c>
      <c r="CL139" s="58">
        <f t="shared" ref="CL139" si="1626">+AJ139</f>
        <v>0</v>
      </c>
      <c r="CM139" s="58">
        <f t="shared" ref="CM139" si="1627">(AJ139-(AJ139*10%))*3.5%</f>
        <v>0</v>
      </c>
      <c r="CN139" s="59">
        <f t="shared" ref="CN139" si="1628">CL139*2%</f>
        <v>0</v>
      </c>
      <c r="CO139" s="60">
        <f>+((AJ139-(AJ320*10%))*9.5%)-CM139</f>
        <v>0</v>
      </c>
      <c r="CQ139" s="58"/>
      <c r="CR139" s="58"/>
      <c r="CS139" s="59"/>
      <c r="CT139" s="60"/>
      <c r="CV139" s="58"/>
      <c r="CW139" s="58"/>
      <c r="CX139" s="59"/>
      <c r="CY139" s="60"/>
      <c r="DA139" s="58"/>
      <c r="DB139" s="58"/>
      <c r="DC139" s="59"/>
      <c r="DD139" s="60"/>
      <c r="DF139" s="58"/>
      <c r="DG139" s="58"/>
      <c r="DH139" s="59"/>
      <c r="DI139" s="60"/>
      <c r="DK139" s="58"/>
      <c r="DL139" s="58"/>
      <c r="DM139" s="59"/>
      <c r="DN139" s="60"/>
      <c r="DO139" s="61"/>
      <c r="DP139" s="5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E139" s="58"/>
      <c r="EF139" s="58"/>
      <c r="EG139" s="58"/>
      <c r="EH139" s="58"/>
      <c r="EI139" s="58"/>
      <c r="EJ139" s="58"/>
      <c r="EK139" s="58"/>
      <c r="EL139" s="58"/>
      <c r="EM139" s="58"/>
      <c r="EN139" s="58"/>
      <c r="EO139" s="58"/>
      <c r="EP139" s="58"/>
      <c r="EQ139" s="58"/>
      <c r="ER139" s="58"/>
      <c r="EU139" s="170"/>
      <c r="EV139" s="262"/>
      <c r="EW139" s="264"/>
      <c r="EX139" s="266"/>
      <c r="EY139" s="266"/>
      <c r="EZ139" s="268"/>
      <c r="FA139" s="98"/>
      <c r="FB139" s="98"/>
    </row>
    <row r="140" spans="1:158" s="21" customFormat="1" ht="16.5" thickBot="1" x14ac:dyDescent="0.3">
      <c r="A140" s="269">
        <v>61</v>
      </c>
      <c r="B140" s="225" t="s">
        <v>340</v>
      </c>
      <c r="C140" s="283" t="s">
        <v>313</v>
      </c>
      <c r="D140" s="225" t="s">
        <v>480</v>
      </c>
      <c r="E140" s="285" t="s">
        <v>25</v>
      </c>
      <c r="F140" s="225"/>
      <c r="G140" s="225"/>
      <c r="H140" s="285" t="s">
        <v>477</v>
      </c>
      <c r="I140" s="285" t="s">
        <v>478</v>
      </c>
      <c r="J140" s="73"/>
      <c r="K140" s="73"/>
      <c r="L140" s="74"/>
      <c r="M140" s="73" t="s">
        <v>104</v>
      </c>
      <c r="N140" s="75">
        <v>4.7300000000000004</v>
      </c>
      <c r="O140" s="76"/>
      <c r="P140" s="73"/>
      <c r="Q140" s="73"/>
      <c r="R140" s="73">
        <v>4</v>
      </c>
      <c r="S140" s="73"/>
      <c r="T140" s="73"/>
      <c r="U140" s="73">
        <v>4</v>
      </c>
      <c r="V140" s="73"/>
      <c r="W140" s="73"/>
      <c r="X140" s="73"/>
      <c r="Y140" s="73"/>
      <c r="Z140" s="76"/>
      <c r="AA140" s="78"/>
      <c r="AB140" s="79"/>
      <c r="AC140" s="79"/>
      <c r="AD140" s="80"/>
      <c r="AE140" s="81">
        <v>4</v>
      </c>
      <c r="AF140" s="81"/>
      <c r="AG140" s="81"/>
      <c r="AH140" s="81"/>
      <c r="AI140" s="81"/>
      <c r="AJ140" s="81"/>
      <c r="AK140" s="188"/>
      <c r="AL140" s="73">
        <v>4</v>
      </c>
      <c r="AM140" s="83"/>
      <c r="AN140" s="189"/>
      <c r="AO140" s="73"/>
      <c r="AP140" s="73"/>
      <c r="AQ140" s="73"/>
      <c r="AR140" s="79"/>
      <c r="AS140" s="79"/>
      <c r="AT140" s="79"/>
      <c r="AU140" s="84"/>
      <c r="AV140" s="84"/>
      <c r="AW140" s="111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53"/>
      <c r="BK140" s="53"/>
      <c r="BL140" s="4"/>
      <c r="BM140" s="124"/>
      <c r="BN140" s="165"/>
      <c r="BO140" s="169"/>
      <c r="BP140" s="169"/>
      <c r="BQ140" s="169"/>
      <c r="BR140" s="169"/>
      <c r="BS140" s="165"/>
      <c r="BT140" s="165"/>
      <c r="BU140" s="169"/>
      <c r="BV140" s="169"/>
      <c r="BW140" s="52"/>
      <c r="BX140" s="52"/>
      <c r="BY140" s="53"/>
      <c r="BZ140" s="54"/>
      <c r="CB140" s="52"/>
      <c r="CC140" s="52"/>
      <c r="CD140" s="53"/>
      <c r="CE140" s="54"/>
      <c r="CG140" s="52"/>
      <c r="CH140" s="52"/>
      <c r="CI140" s="53"/>
      <c r="CJ140" s="54"/>
      <c r="CL140" s="52"/>
      <c r="CM140" s="52"/>
      <c r="CN140" s="53"/>
      <c r="CO140" s="54"/>
      <c r="CQ140" s="52"/>
      <c r="CR140" s="52"/>
      <c r="CS140" s="53"/>
      <c r="CT140" s="54"/>
      <c r="CV140" s="52"/>
      <c r="CW140" s="52"/>
      <c r="CX140" s="53"/>
      <c r="CY140" s="54"/>
      <c r="DA140" s="52"/>
      <c r="DB140" s="52"/>
      <c r="DC140" s="53"/>
      <c r="DD140" s="54"/>
      <c r="DF140" s="52"/>
      <c r="DG140" s="52"/>
      <c r="DH140" s="53"/>
      <c r="DI140" s="54"/>
      <c r="DK140" s="52"/>
      <c r="DL140" s="52"/>
      <c r="DM140" s="53"/>
      <c r="DN140" s="54"/>
      <c r="DO140" s="55"/>
      <c r="DP140" s="52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53"/>
      <c r="EC140" s="54"/>
      <c r="EE140" s="52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53"/>
      <c r="ER140" s="54"/>
      <c r="EU140" s="56"/>
      <c r="EV140" s="261"/>
      <c r="EW140" s="263"/>
      <c r="EX140" s="265"/>
      <c r="EY140" s="265"/>
      <c r="EZ140" s="267"/>
      <c r="FA140" s="20"/>
      <c r="FB140" s="20"/>
    </row>
    <row r="141" spans="1:158" s="21" customFormat="1" ht="18.75" customHeight="1" thickBot="1" x14ac:dyDescent="0.3">
      <c r="A141" s="270"/>
      <c r="B141" s="232"/>
      <c r="C141" s="295"/>
      <c r="D141" s="232"/>
      <c r="E141" s="296"/>
      <c r="F141" s="232"/>
      <c r="G141" s="260"/>
      <c r="H141" s="296"/>
      <c r="I141" s="296"/>
      <c r="J141" s="77"/>
      <c r="K141" s="77"/>
      <c r="L141" s="77"/>
      <c r="M141" s="77"/>
      <c r="N141" s="77"/>
      <c r="O141" s="87"/>
      <c r="P141" s="87">
        <f t="shared" ref="P141" si="1629">O140/24*P140</f>
        <v>0</v>
      </c>
      <c r="Q141" s="87">
        <f t="shared" ref="Q141" si="1630">O140/18*Q140</f>
        <v>0</v>
      </c>
      <c r="R141" s="87">
        <f t="shared" ref="R141" si="1631">SUM(O140/18)*R140</f>
        <v>0</v>
      </c>
      <c r="S141" s="87">
        <f t="shared" ref="S141" si="1632">SUM(O140/18)*S140</f>
        <v>0</v>
      </c>
      <c r="T141" s="88">
        <f t="shared" ref="T141" si="1633">SUM(O140/18)*T140</f>
        <v>0</v>
      </c>
      <c r="U141" s="89"/>
      <c r="V141" s="90"/>
      <c r="W141" s="85"/>
      <c r="X141" s="86"/>
      <c r="Y141" s="86">
        <f>SUM(17697*40%)/18*Y140</f>
        <v>0</v>
      </c>
      <c r="Z141" s="86">
        <f t="shared" ref="Z141" si="1634">SUM(K140*17697*Z140)</f>
        <v>0</v>
      </c>
      <c r="AA141" s="91">
        <f t="shared" ref="AA141" si="1635">((P141+Q141+R141+S141+T141)/27*18)*AA140</f>
        <v>0</v>
      </c>
      <c r="AB141" s="92">
        <f t="shared" ref="AB141" si="1636">(P141+Q141+R141+S141+T141+Z141+AA141+AD141+AE141+AF141+AG141+AH141+AI141+AK141)*25%</f>
        <v>0</v>
      </c>
      <c r="AC141" s="92">
        <f t="shared" ref="AC141" si="1637">+(P141+Q141+R141+S141+T141+Z141+AA141+AD141+AE141+AF141+AG141+AH141+AI141+AK141)*10%</f>
        <v>0</v>
      </c>
      <c r="AD141" s="93">
        <f t="shared" ref="AD141" si="1638">SUM(O140/18)*AD140</f>
        <v>0</v>
      </c>
      <c r="AE141" s="94">
        <f>(O140/18*AE140)*30%</f>
        <v>0</v>
      </c>
      <c r="AF141" s="94">
        <f>(O140/18*AF140)*50%</f>
        <v>0</v>
      </c>
      <c r="AG141" s="94">
        <f>(O140/18*AG140)*40%</f>
        <v>0</v>
      </c>
      <c r="AH141" s="94">
        <f>(O140/18*AH140)*35%</f>
        <v>0</v>
      </c>
      <c r="AI141" s="94">
        <f>(O140/18*AI140)*30%</f>
        <v>0</v>
      </c>
      <c r="AJ141" s="94"/>
      <c r="AK141" s="100"/>
      <c r="AL141" s="89"/>
      <c r="AM141" s="93"/>
      <c r="AN141" s="190">
        <f t="shared" ref="AN141" si="1639">+(P141+Q141+R141+S141+AA141+AD141+AE141+AF141+AG141+AH141+AI141+AK141+T141+Z141)*1.25-(P141+Q141+R141+S141+AA141+AD141+AE141+AF141+AG141+AH141+AI141+AK141+T141+Z141)</f>
        <v>0</v>
      </c>
      <c r="AO141" s="100"/>
      <c r="AP141" s="100"/>
      <c r="AQ141" s="100"/>
      <c r="AR141" s="92">
        <f>(AN141+AP141)*25%</f>
        <v>0</v>
      </c>
      <c r="AS141" s="92">
        <f>(AN141+AP141)*10%</f>
        <v>0</v>
      </c>
      <c r="AT141" s="97"/>
      <c r="AU141" s="98">
        <f t="shared" ref="AU141" si="1640">+(P141+Q141+R141+S141+T141+AD141+Z141)+((P141+Q141+R141+S141+T141+AD141+Z141)*25%)</f>
        <v>0</v>
      </c>
      <c r="AV141" s="98">
        <f t="shared" ref="AV141" si="1641">(AU141*1.25)-AU141</f>
        <v>0</v>
      </c>
      <c r="AW141" s="7"/>
      <c r="AX141" s="18">
        <f>AT141+AU141+AV141-AW141</f>
        <v>0</v>
      </c>
      <c r="AY141" s="18"/>
      <c r="AZ141" s="18"/>
      <c r="BA141" s="18"/>
      <c r="BB141" s="18"/>
      <c r="BC141" s="57"/>
      <c r="BD141" s="42"/>
      <c r="BE141" s="42"/>
      <c r="BF141" s="42"/>
      <c r="BG141" s="18"/>
      <c r="BH141" s="18"/>
      <c r="BI141" s="18"/>
      <c r="BJ141" s="59"/>
      <c r="BK141" s="115"/>
      <c r="BL141" s="7"/>
      <c r="BM141" s="125"/>
      <c r="BN141" s="58"/>
      <c r="BO141" s="58"/>
      <c r="BP141" s="58"/>
      <c r="BQ141" s="58"/>
      <c r="BR141" s="126"/>
      <c r="BS141" s="58"/>
      <c r="BT141" s="58"/>
      <c r="BU141" s="58"/>
      <c r="BV141" s="58"/>
      <c r="BW141" s="58"/>
      <c r="BX141" s="58"/>
      <c r="BY141" s="59"/>
      <c r="BZ141" s="60"/>
      <c r="CB141" s="58">
        <f t="shared" ref="CB141" si="1642">(AE141*35%)+AE141</f>
        <v>0</v>
      </c>
      <c r="CC141" s="58">
        <f t="shared" ref="CC141" si="1643">(CB141-(CB141*10%))*3.5%</f>
        <v>0</v>
      </c>
      <c r="CD141" s="59">
        <f t="shared" ref="CD141" si="1644">CB141*2%</f>
        <v>0</v>
      </c>
      <c r="CE141" s="60">
        <f t="shared" ref="CE141" si="1645">+((CB141-(CB141*10%))*9.5%)-CC141</f>
        <v>0</v>
      </c>
      <c r="CG141" s="58">
        <f t="shared" ref="CG141" si="1646">((AF141+AG141+AH141+AI141)*35%)+(AF141+AG141+AH141+AI141)</f>
        <v>0</v>
      </c>
      <c r="CH141" s="58">
        <f t="shared" ref="CH141" si="1647">(CG141-(CG141*10%))*3.5%</f>
        <v>0</v>
      </c>
      <c r="CI141" s="59">
        <f t="shared" ref="CI141" si="1648">CG141*2%</f>
        <v>0</v>
      </c>
      <c r="CJ141" s="60">
        <f t="shared" ref="CJ141" si="1649">+((CG141-(CG141*10%))*9.5%)-CH141</f>
        <v>0</v>
      </c>
      <c r="CL141" s="58">
        <f t="shared" ref="CL141" si="1650">+AJ141</f>
        <v>0</v>
      </c>
      <c r="CM141" s="58">
        <f t="shared" ref="CM141" si="1651">(AJ141-(AJ141*10%))*3.5%</f>
        <v>0</v>
      </c>
      <c r="CN141" s="59">
        <f t="shared" ref="CN141" si="1652">CL141*2%</f>
        <v>0</v>
      </c>
      <c r="CO141" s="60">
        <f>+((AJ141-(AJ322*10%))*9.5%)-CM141</f>
        <v>0</v>
      </c>
      <c r="CQ141" s="58"/>
      <c r="CR141" s="58"/>
      <c r="CS141" s="59"/>
      <c r="CT141" s="60"/>
      <c r="CV141" s="58"/>
      <c r="CW141" s="58"/>
      <c r="CX141" s="59"/>
      <c r="CY141" s="60"/>
      <c r="DA141" s="58"/>
      <c r="DB141" s="58"/>
      <c r="DC141" s="59"/>
      <c r="DD141" s="60"/>
      <c r="DF141" s="58"/>
      <c r="DG141" s="58"/>
      <c r="DH141" s="59"/>
      <c r="DI141" s="60"/>
      <c r="DK141" s="58"/>
      <c r="DL141" s="58"/>
      <c r="DM141" s="59"/>
      <c r="DN141" s="60"/>
      <c r="DO141" s="61"/>
      <c r="DP141" s="5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E141" s="58"/>
      <c r="EF141" s="58"/>
      <c r="EG141" s="58"/>
      <c r="EH141" s="58"/>
      <c r="EI141" s="58"/>
      <c r="EJ141" s="58"/>
      <c r="EK141" s="58"/>
      <c r="EL141" s="58"/>
      <c r="EM141" s="58"/>
      <c r="EN141" s="58"/>
      <c r="EO141" s="58"/>
      <c r="EP141" s="58"/>
      <c r="EQ141" s="58"/>
      <c r="ER141" s="58"/>
      <c r="EU141" s="170"/>
      <c r="EV141" s="262"/>
      <c r="EW141" s="264"/>
      <c r="EX141" s="266"/>
      <c r="EY141" s="266"/>
      <c r="EZ141" s="268"/>
      <c r="FA141" s="98"/>
      <c r="FB141" s="98"/>
    </row>
    <row r="142" spans="1:158" s="21" customFormat="1" ht="16.5" thickBot="1" x14ac:dyDescent="0.3">
      <c r="A142" s="269">
        <v>62</v>
      </c>
      <c r="B142" s="225" t="s">
        <v>340</v>
      </c>
      <c r="C142" s="283" t="s">
        <v>313</v>
      </c>
      <c r="D142" s="225" t="s">
        <v>481</v>
      </c>
      <c r="E142" s="285" t="s">
        <v>25</v>
      </c>
      <c r="F142" s="225"/>
      <c r="G142" s="225"/>
      <c r="H142" s="285" t="s">
        <v>477</v>
      </c>
      <c r="I142" s="285" t="s">
        <v>478</v>
      </c>
      <c r="J142" s="73"/>
      <c r="K142" s="73"/>
      <c r="L142" s="74"/>
      <c r="M142" s="73" t="s">
        <v>104</v>
      </c>
      <c r="N142" s="75">
        <v>4.7300000000000004</v>
      </c>
      <c r="O142" s="76"/>
      <c r="P142" s="73"/>
      <c r="Q142" s="73"/>
      <c r="R142" s="73"/>
      <c r="S142" s="73">
        <v>5</v>
      </c>
      <c r="T142" s="73"/>
      <c r="U142" s="73">
        <v>5</v>
      </c>
      <c r="V142" s="73"/>
      <c r="W142" s="73"/>
      <c r="X142" s="73"/>
      <c r="Y142" s="73"/>
      <c r="Z142" s="76"/>
      <c r="AA142" s="78"/>
      <c r="AB142" s="79"/>
      <c r="AC142" s="79"/>
      <c r="AD142" s="80"/>
      <c r="AE142" s="81">
        <v>5</v>
      </c>
      <c r="AF142" s="81"/>
      <c r="AG142" s="81"/>
      <c r="AH142" s="81"/>
      <c r="AI142" s="81"/>
      <c r="AJ142" s="81"/>
      <c r="AK142" s="188"/>
      <c r="AL142" s="73">
        <v>5</v>
      </c>
      <c r="AM142" s="83"/>
      <c r="AN142" s="189"/>
      <c r="AO142" s="73"/>
      <c r="AP142" s="73"/>
      <c r="AQ142" s="73"/>
      <c r="AR142" s="79"/>
      <c r="AS142" s="79"/>
      <c r="AT142" s="79"/>
      <c r="AU142" s="84"/>
      <c r="AV142" s="84"/>
      <c r="AW142" s="111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53"/>
      <c r="BK142" s="53"/>
      <c r="BL142" s="4"/>
      <c r="BM142" s="124"/>
      <c r="BN142" s="165"/>
      <c r="BO142" s="169"/>
      <c r="BP142" s="169"/>
      <c r="BQ142" s="169"/>
      <c r="BR142" s="169"/>
      <c r="BS142" s="165"/>
      <c r="BT142" s="165"/>
      <c r="BU142" s="169"/>
      <c r="BV142" s="169"/>
      <c r="BW142" s="52"/>
      <c r="BX142" s="52"/>
      <c r="BY142" s="53"/>
      <c r="BZ142" s="54"/>
      <c r="CB142" s="52"/>
      <c r="CC142" s="52"/>
      <c r="CD142" s="53"/>
      <c r="CE142" s="54"/>
      <c r="CG142" s="52"/>
      <c r="CH142" s="52"/>
      <c r="CI142" s="53"/>
      <c r="CJ142" s="54"/>
      <c r="CL142" s="52"/>
      <c r="CM142" s="52"/>
      <c r="CN142" s="53"/>
      <c r="CO142" s="54"/>
      <c r="CQ142" s="52"/>
      <c r="CR142" s="52"/>
      <c r="CS142" s="53"/>
      <c r="CT142" s="54"/>
      <c r="CV142" s="52"/>
      <c r="CW142" s="52"/>
      <c r="CX142" s="53"/>
      <c r="CY142" s="54"/>
      <c r="DA142" s="52"/>
      <c r="DB142" s="52"/>
      <c r="DC142" s="53"/>
      <c r="DD142" s="54"/>
      <c r="DF142" s="52"/>
      <c r="DG142" s="52"/>
      <c r="DH142" s="53"/>
      <c r="DI142" s="54"/>
      <c r="DK142" s="52"/>
      <c r="DL142" s="52"/>
      <c r="DM142" s="53"/>
      <c r="DN142" s="54"/>
      <c r="DO142" s="55"/>
      <c r="DP142" s="52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53"/>
      <c r="EC142" s="54"/>
      <c r="EE142" s="52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53"/>
      <c r="ER142" s="54"/>
      <c r="EU142" s="56"/>
      <c r="EV142" s="261"/>
      <c r="EW142" s="263"/>
      <c r="EX142" s="265"/>
      <c r="EY142" s="265"/>
      <c r="EZ142" s="267"/>
      <c r="FA142" s="20"/>
      <c r="FB142" s="20"/>
    </row>
    <row r="143" spans="1:158" s="21" customFormat="1" ht="18.75" customHeight="1" thickBot="1" x14ac:dyDescent="0.3">
      <c r="A143" s="270"/>
      <c r="B143" s="232"/>
      <c r="C143" s="295"/>
      <c r="D143" s="232"/>
      <c r="E143" s="296"/>
      <c r="F143" s="232"/>
      <c r="G143" s="260"/>
      <c r="H143" s="296"/>
      <c r="I143" s="296"/>
      <c r="J143" s="77"/>
      <c r="K143" s="77"/>
      <c r="L143" s="77"/>
      <c r="M143" s="77"/>
      <c r="N143" s="77"/>
      <c r="O143" s="87"/>
      <c r="P143" s="87">
        <f t="shared" ref="P143" si="1653">O142/24*P142</f>
        <v>0</v>
      </c>
      <c r="Q143" s="87">
        <f t="shared" ref="Q143" si="1654">O142/18*Q142</f>
        <v>0</v>
      </c>
      <c r="R143" s="87">
        <f t="shared" ref="R143" si="1655">SUM(O142/18)*R142</f>
        <v>0</v>
      </c>
      <c r="S143" s="87">
        <f t="shared" ref="S143" si="1656">SUM(O142/18)*S142</f>
        <v>0</v>
      </c>
      <c r="T143" s="88">
        <f t="shared" ref="T143" si="1657">SUM(O142/18)*T142</f>
        <v>0</v>
      </c>
      <c r="U143" s="89"/>
      <c r="V143" s="90"/>
      <c r="W143" s="85"/>
      <c r="X143" s="86"/>
      <c r="Y143" s="86">
        <f>SUM(17697*40%)/18*Y142</f>
        <v>0</v>
      </c>
      <c r="Z143" s="86">
        <f t="shared" ref="Z143" si="1658">SUM(K142*17697*Z142)</f>
        <v>0</v>
      </c>
      <c r="AA143" s="91">
        <f t="shared" ref="AA143" si="1659">((P143+Q143+R143+S143+T143)/27*18)*AA142</f>
        <v>0</v>
      </c>
      <c r="AB143" s="92">
        <f t="shared" ref="AB143" si="1660">(P143+Q143+R143+S143+T143+Z143+AA143+AD143+AE143+AF143+AG143+AH143+AI143+AK143)*25%</f>
        <v>0</v>
      </c>
      <c r="AC143" s="92">
        <f t="shared" ref="AC143" si="1661">+(P143+Q143+R143+S143+T143+Z143+AA143+AD143+AE143+AF143+AG143+AH143+AI143+AK143)*10%</f>
        <v>0</v>
      </c>
      <c r="AD143" s="93">
        <f t="shared" ref="AD143" si="1662">SUM(O142/18)*AD142</f>
        <v>0</v>
      </c>
      <c r="AE143" s="94">
        <f>(O142/18*AE142)*30%</f>
        <v>0</v>
      </c>
      <c r="AF143" s="94">
        <f>(O142/18*AF142)*50%</f>
        <v>0</v>
      </c>
      <c r="AG143" s="94">
        <f>(O142/18*AG142)*40%</f>
        <v>0</v>
      </c>
      <c r="AH143" s="94">
        <f>(O142/18*AH142)*35%</f>
        <v>0</v>
      </c>
      <c r="AI143" s="94">
        <f>(O142/18*AI142)*30%</f>
        <v>0</v>
      </c>
      <c r="AJ143" s="94"/>
      <c r="AK143" s="100"/>
      <c r="AL143" s="89"/>
      <c r="AM143" s="93"/>
      <c r="AN143" s="190">
        <f t="shared" ref="AN143" si="1663">+(P143+Q143+R143+S143+AA143+AD143+AE143+AF143+AG143+AH143+AI143+AK143+T143+Z143)*1.25-(P143+Q143+R143+S143+AA143+AD143+AE143+AF143+AG143+AH143+AI143+AK143+T143+Z143)</f>
        <v>0</v>
      </c>
      <c r="AO143" s="100"/>
      <c r="AP143" s="100"/>
      <c r="AQ143" s="100"/>
      <c r="AR143" s="92">
        <f>(AN143+AP143)*25%</f>
        <v>0</v>
      </c>
      <c r="AS143" s="92">
        <f>(AN143+AP143)*10%</f>
        <v>0</v>
      </c>
      <c r="AT143" s="97"/>
      <c r="AU143" s="98">
        <f t="shared" ref="AU143" si="1664">+(P143+Q143+R143+S143+T143+AD143+Z143)+((P143+Q143+R143+S143+T143+AD143+Z143)*25%)</f>
        <v>0</v>
      </c>
      <c r="AV143" s="98">
        <f t="shared" ref="AV143" si="1665">(AU143*1.25)-AU143</f>
        <v>0</v>
      </c>
      <c r="AW143" s="7"/>
      <c r="AX143" s="18">
        <f>AT143+AU143+AV143-AW143</f>
        <v>0</v>
      </c>
      <c r="AY143" s="18"/>
      <c r="AZ143" s="18"/>
      <c r="BA143" s="18"/>
      <c r="BB143" s="18"/>
      <c r="BC143" s="57"/>
      <c r="BD143" s="42"/>
      <c r="BE143" s="42"/>
      <c r="BF143" s="42"/>
      <c r="BG143" s="18"/>
      <c r="BH143" s="18"/>
      <c r="BI143" s="18"/>
      <c r="BJ143" s="59"/>
      <c r="BK143" s="115"/>
      <c r="BL143" s="7"/>
      <c r="BM143" s="125"/>
      <c r="BN143" s="58"/>
      <c r="BO143" s="58"/>
      <c r="BP143" s="58"/>
      <c r="BQ143" s="58"/>
      <c r="BR143" s="126"/>
      <c r="BS143" s="58"/>
      <c r="BT143" s="58"/>
      <c r="BU143" s="58"/>
      <c r="BV143" s="58"/>
      <c r="BW143" s="58"/>
      <c r="BX143" s="58"/>
      <c r="BY143" s="59"/>
      <c r="BZ143" s="60"/>
      <c r="CB143" s="58">
        <f t="shared" ref="CB143" si="1666">(AE143*35%)+AE143</f>
        <v>0</v>
      </c>
      <c r="CC143" s="58">
        <f t="shared" ref="CC143" si="1667">(CB143-(CB143*10%))*3.5%</f>
        <v>0</v>
      </c>
      <c r="CD143" s="59">
        <f t="shared" ref="CD143" si="1668">CB143*2%</f>
        <v>0</v>
      </c>
      <c r="CE143" s="60">
        <f t="shared" ref="CE143" si="1669">+((CB143-(CB143*10%))*9.5%)-CC143</f>
        <v>0</v>
      </c>
      <c r="CG143" s="58">
        <f t="shared" ref="CG143" si="1670">((AF143+AG143+AH143+AI143)*35%)+(AF143+AG143+AH143+AI143)</f>
        <v>0</v>
      </c>
      <c r="CH143" s="58">
        <f t="shared" ref="CH143" si="1671">(CG143-(CG143*10%))*3.5%</f>
        <v>0</v>
      </c>
      <c r="CI143" s="59">
        <f t="shared" ref="CI143" si="1672">CG143*2%</f>
        <v>0</v>
      </c>
      <c r="CJ143" s="60">
        <f t="shared" ref="CJ143" si="1673">+((CG143-(CG143*10%))*9.5%)-CH143</f>
        <v>0</v>
      </c>
      <c r="CL143" s="58">
        <f t="shared" ref="CL143" si="1674">+AJ143</f>
        <v>0</v>
      </c>
      <c r="CM143" s="58">
        <f t="shared" ref="CM143" si="1675">(AJ143-(AJ143*10%))*3.5%</f>
        <v>0</v>
      </c>
      <c r="CN143" s="59">
        <f t="shared" ref="CN143" si="1676">CL143*2%</f>
        <v>0</v>
      </c>
      <c r="CO143" s="60">
        <f>+((AJ143-(AJ324*10%))*9.5%)-CM143</f>
        <v>0</v>
      </c>
      <c r="CQ143" s="58"/>
      <c r="CR143" s="58"/>
      <c r="CS143" s="59"/>
      <c r="CT143" s="60"/>
      <c r="CV143" s="58"/>
      <c r="CW143" s="58"/>
      <c r="CX143" s="59"/>
      <c r="CY143" s="60"/>
      <c r="DA143" s="58"/>
      <c r="DB143" s="58"/>
      <c r="DC143" s="59"/>
      <c r="DD143" s="60"/>
      <c r="DF143" s="58"/>
      <c r="DG143" s="58"/>
      <c r="DH143" s="59"/>
      <c r="DI143" s="60"/>
      <c r="DK143" s="58"/>
      <c r="DL143" s="58"/>
      <c r="DM143" s="59"/>
      <c r="DN143" s="60"/>
      <c r="DO143" s="61"/>
      <c r="DP143" s="5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E143" s="58"/>
      <c r="EF143" s="58"/>
      <c r="EG143" s="58"/>
      <c r="EH143" s="58"/>
      <c r="EI143" s="58"/>
      <c r="EJ143" s="58"/>
      <c r="EK143" s="58"/>
      <c r="EL143" s="58"/>
      <c r="EM143" s="58"/>
      <c r="EN143" s="58"/>
      <c r="EO143" s="58"/>
      <c r="EP143" s="58"/>
      <c r="EQ143" s="58"/>
      <c r="ER143" s="58"/>
      <c r="EU143" s="170"/>
      <c r="EV143" s="262"/>
      <c r="EW143" s="264"/>
      <c r="EX143" s="266"/>
      <c r="EY143" s="266"/>
      <c r="EZ143" s="268"/>
      <c r="FA143" s="98"/>
      <c r="FB143" s="98"/>
    </row>
    <row r="144" spans="1:158" ht="16.5" thickBot="1" x14ac:dyDescent="0.3">
      <c r="A144" s="104"/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5"/>
      <c r="P144" s="105">
        <f t="shared" ref="P144:U145" si="1677">SUM(P20+P22+P24+P26+P28+P30+P32+P34+P36+P38+P40+P42+P44+P48+P50+P52+P54+P56+P58+P60+P62+P64+P66+P68+P70+P72+P74+P76+P78+P80+P82+P84+P86+P88+P90+P92+P94+P96+P98+P100+P102+P104+P106+P108+P110+P112+P114+P116+P118+P120+P122+P124+P126+P128+P130+P132+P134+P136+P138+P140+P142+P46)</f>
        <v>24</v>
      </c>
      <c r="Q144" s="105">
        <f t="shared" si="1677"/>
        <v>32</v>
      </c>
      <c r="R144" s="105">
        <f t="shared" si="1677"/>
        <v>446</v>
      </c>
      <c r="S144" s="105">
        <f t="shared" si="1677"/>
        <v>549</v>
      </c>
      <c r="T144" s="105">
        <f t="shared" si="1677"/>
        <v>88</v>
      </c>
      <c r="U144" s="105">
        <f t="shared" si="1677"/>
        <v>631</v>
      </c>
      <c r="V144" s="105">
        <v>28</v>
      </c>
      <c r="W144" s="105">
        <v>25</v>
      </c>
      <c r="X144" s="105">
        <f t="shared" ref="X144" si="1678">SUM(X20+X22+X24+X26+X28+X30+X32+X34+X36+X38+X40+X42+X44+X48+X50+X52+X54+X56+X58+X60+X62+X64+X66+X68+X70+X72+X74+X76+X78+X80+X82+X84+X86+X88+X90+X92+X94+X96+X98+X100+X102+X104+X106+X108+X110+X112+X114+X116+X118+X120+X122+X124+X126+X128+X130+X132+X134+X136+X138+X140+X142+X46)</f>
        <v>0</v>
      </c>
      <c r="Y144" s="105">
        <f t="shared" ref="Y144:AX144" si="1679">SUM(Y20+Y22+Y24+Y26+Y28+Y30+Y32+Y34+Y36+Y38+Y40+Y42+Y44+Y48+Y50+Y52+Y54+Y56+Y58+Y60+Y62+Y64+Y66+Y68+Y70+Y72+Y74+Y76+Y78+Y80+Y82+Y84+Y86+Y88+Y90+Y92+Y94+Y96+Y98+Y100+Y102+Y104+Y106+Y108+Y110+Y112+Y114+Y116+Y118+Y120+Y122+Y124+Y126+Y128+Y130+Y132+Y134+Y136+Y138+Y140+Y142+Y46)</f>
        <v>0</v>
      </c>
      <c r="Z144" s="162">
        <f t="shared" si="1679"/>
        <v>10.5</v>
      </c>
      <c r="AA144" s="105">
        <f t="shared" si="1679"/>
        <v>0</v>
      </c>
      <c r="AB144" s="105">
        <f t="shared" si="1679"/>
        <v>0</v>
      </c>
      <c r="AC144" s="105">
        <f t="shared" si="1679"/>
        <v>0</v>
      </c>
      <c r="AD144" s="105">
        <f t="shared" si="1679"/>
        <v>4</v>
      </c>
      <c r="AE144" s="105">
        <f t="shared" si="1679"/>
        <v>1115</v>
      </c>
      <c r="AF144" s="105">
        <f t="shared" si="1679"/>
        <v>0</v>
      </c>
      <c r="AG144" s="105">
        <f t="shared" si="1679"/>
        <v>115</v>
      </c>
      <c r="AH144" s="105">
        <f t="shared" si="1679"/>
        <v>482</v>
      </c>
      <c r="AI144" s="105">
        <f t="shared" si="1679"/>
        <v>254</v>
      </c>
      <c r="AJ144" s="105">
        <v>3</v>
      </c>
      <c r="AK144" s="105">
        <f t="shared" si="1679"/>
        <v>0</v>
      </c>
      <c r="AL144" s="105">
        <f t="shared" si="1679"/>
        <v>631</v>
      </c>
      <c r="AM144" s="105"/>
      <c r="AN144" s="105">
        <f>SUM(AN20+AN22+AN24+AN26+AN28+AN30+AN32+AN34+AN36+AN38+AN40+AN42+AN44+AN48+AN50+AN52+AN54+AN56+AN58+AN60+AN62+AN64+AN66+AN68+AN70+AN72+AN74+AN76+AN78+AN80+AN82+AN84+AN86+AN88+AN90+AN92+AN94+AN96+AN98+AN100+AN102+AN104+AN106+AN108+AN110+AN112+AN114+AN116+AN118+AN120+AN122+AN124+AN126+AN128+AN130+AN132+AN134+AN136+AN138+AN140+AN142+AN46)</f>
        <v>0</v>
      </c>
      <c r="AO144" s="105">
        <v>3</v>
      </c>
      <c r="AP144" s="105">
        <f t="shared" si="1679"/>
        <v>0</v>
      </c>
      <c r="AQ144" s="105">
        <f t="shared" si="1679"/>
        <v>0</v>
      </c>
      <c r="AR144" s="105">
        <f t="shared" si="1679"/>
        <v>0</v>
      </c>
      <c r="AS144" s="105">
        <f t="shared" si="1679"/>
        <v>0</v>
      </c>
      <c r="AT144" s="105">
        <f t="shared" si="1679"/>
        <v>0</v>
      </c>
      <c r="AU144" s="105">
        <f t="shared" si="1679"/>
        <v>0</v>
      </c>
      <c r="AV144" s="105">
        <f t="shared" si="1679"/>
        <v>0</v>
      </c>
      <c r="AW144" s="105">
        <f t="shared" si="1679"/>
        <v>0</v>
      </c>
      <c r="AX144" s="105">
        <f t="shared" si="1679"/>
        <v>0</v>
      </c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B144" s="297">
        <f t="shared" ref="CB144:CE144" si="1680">SUM(CB27+CB29+CB31+CB33+CB35+CB37+CB39+CB41+CB43+CB45+CB49+CB51+CB55+CB57+CB59+CB61+CB63+CB65+CB67+CB69+CB71+CB73+CB75+CB77+CB79+CB81+CB83+CB85+CB87+CB89+CB91+CB93+CB95+CB97+CB99+CB101+CB103+CB105+CB107+CB109+CB111+CB113+CB115+CB117+CB119+CB121+CB123+CB125+CB127+CB131+CB133+CB135+CB137+CB139+CB141+CB143+CB53+CB129)</f>
        <v>0</v>
      </c>
      <c r="CC144" s="297">
        <f t="shared" si="1680"/>
        <v>0</v>
      </c>
      <c r="CD144" s="297">
        <f t="shared" si="1680"/>
        <v>0</v>
      </c>
      <c r="CE144" s="297">
        <f t="shared" si="1680"/>
        <v>0</v>
      </c>
      <c r="CG144" s="297">
        <f t="shared" ref="CG144:CJ144" si="1681">SUM(CG27+CG29+CG31+CG33+CG35+CG37+CG39+CG41+CG43+CG45+CG49+CG51+CG55+CG57+CG59+CG61+CG63+CG65+CG67+CG69+CG71+CG73+CG75+CG77+CG79+CG81+CG83+CG85+CG87+CG89+CG91+CG93+CG95+CG97+CG99+CG101+CG103+CG105+CG107+CG109+CG111+CG113+CG115+CG117+CG119+CG121+CG123+CG125+CG127+CG131+CG133+CG135+CG137+CG139+CG141+CG143+CG53+CG129)</f>
        <v>0</v>
      </c>
      <c r="CH144" s="297">
        <f t="shared" si="1681"/>
        <v>0</v>
      </c>
      <c r="CI144" s="297">
        <f t="shared" si="1681"/>
        <v>0</v>
      </c>
      <c r="CJ144" s="297">
        <f t="shared" si="1681"/>
        <v>0</v>
      </c>
      <c r="CL144" s="297">
        <f t="shared" ref="CL144:CO144" si="1682">SUM(CL27+CL29+CL31+CL33+CL35+CL37+CL39+CL41+CL43+CL45+CL49+CL51+CL55+CL57+CL59+CL61+CL63+CL65+CL67+CL69+CL71+CL73+CL75+CL77+CL79+CL81+CL83+CL85+CL87+CL89+CL91+CL93+CL95+CL97+CL99+CL101+CL103+CL105+CL107+CL109+CL111+CL113+CL115+CL117+CL119+CL121+CL123+CL125+CL127+CL131+CL133+CL135+CL137+CL139+CL141+CL143+CL53+CL129)</f>
        <v>0</v>
      </c>
      <c r="CM144" s="297">
        <f t="shared" si="1682"/>
        <v>0</v>
      </c>
      <c r="CN144" s="297">
        <f t="shared" si="1682"/>
        <v>0</v>
      </c>
      <c r="CO144" s="297">
        <f t="shared" si="1682"/>
        <v>0</v>
      </c>
      <c r="CQ144" s="297"/>
      <c r="CR144" s="297"/>
      <c r="CS144" s="297"/>
      <c r="CT144" s="297"/>
      <c r="CV144" s="297"/>
      <c r="CW144" s="297"/>
      <c r="CX144" s="297"/>
      <c r="CY144" s="297"/>
      <c r="DA144" s="297"/>
      <c r="DB144" s="297"/>
      <c r="DC144" s="297"/>
      <c r="DD144" s="297"/>
      <c r="DF144" s="297"/>
      <c r="DG144" s="297"/>
      <c r="DH144" s="297"/>
      <c r="DI144" s="297"/>
      <c r="DK144" s="297"/>
      <c r="DL144" s="297"/>
      <c r="DM144" s="297"/>
      <c r="DN144" s="297"/>
      <c r="DO144" s="167"/>
      <c r="DP144" s="113"/>
      <c r="DQ144" s="113"/>
      <c r="DR144" s="113"/>
      <c r="DS144" s="113"/>
      <c r="DT144" s="113"/>
      <c r="DU144" s="113"/>
      <c r="DV144" s="113"/>
      <c r="DW144" s="113"/>
      <c r="DX144" s="113"/>
      <c r="DY144" s="113"/>
      <c r="DZ144" s="113"/>
      <c r="EA144" s="113"/>
      <c r="EB144" s="113"/>
      <c r="EC144" s="113"/>
      <c r="EE144" s="113"/>
      <c r="EF144" s="113"/>
      <c r="EG144" s="113"/>
      <c r="EH144" s="113"/>
      <c r="EI144" s="113"/>
      <c r="EJ144" s="113"/>
      <c r="EK144" s="113"/>
      <c r="EL144" s="113"/>
      <c r="EM144" s="113"/>
      <c r="EN144" s="113"/>
      <c r="EO144" s="113"/>
      <c r="EP144" s="113"/>
      <c r="EQ144" s="113"/>
      <c r="ER144" s="113"/>
      <c r="EU144" s="113"/>
      <c r="EV144" s="113"/>
      <c r="EW144" s="113"/>
      <c r="EX144" s="113"/>
      <c r="EY144" s="113"/>
      <c r="EZ144" s="297"/>
      <c r="FA144" s="297"/>
      <c r="FB144" s="297"/>
    </row>
    <row r="145" spans="1:158" ht="16.5" thickBot="1" x14ac:dyDescent="0.3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5"/>
      <c r="P145" s="105">
        <f t="shared" si="1677"/>
        <v>0</v>
      </c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>
        <f t="shared" ref="AW145:AX145" si="1683">SUM(AW21+AW23+AW25+AW27+AW29+AW31+AW33+AW35+AW37+AW39+AW41+AW43+AW45+AW49+AW51+AW53+AW55+AW57+AW59+AW61+AW63+AW65+AW67+AW69+AW71+AW73+AW75+AW77+AW79+AW81+AW83+AW85+AW87+AW89+AW91+AW93+AW95+AW97+AW99+AW101+AW103+AW105+AW107+AW109+AW111+AW113+AW115+AW117+AW119+AW121+AW123+AW125+AW127+AW129+AW131+AW133+AW135+AW137+AW139+AW141+AW143+AW47)</f>
        <v>0</v>
      </c>
      <c r="AX145" s="105">
        <f t="shared" si="1683"/>
        <v>0</v>
      </c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298"/>
      <c r="BN145" s="298"/>
      <c r="BO145" s="298"/>
      <c r="BP145" s="298"/>
      <c r="BQ145" s="298"/>
      <c r="BR145" s="298"/>
      <c r="BS145" s="298"/>
      <c r="BT145" s="298"/>
      <c r="BU145" s="298"/>
      <c r="BV145" s="298"/>
      <c r="BW145" s="298"/>
      <c r="BX145" s="298"/>
      <c r="BY145" s="298"/>
      <c r="BZ145" s="298"/>
      <c r="CB145" s="298"/>
      <c r="CC145" s="298"/>
      <c r="CD145" s="298"/>
      <c r="CE145" s="298"/>
      <c r="CG145" s="298"/>
      <c r="CH145" s="298"/>
      <c r="CI145" s="298"/>
      <c r="CJ145" s="298"/>
      <c r="CL145" s="298"/>
      <c r="CM145" s="298"/>
      <c r="CN145" s="298"/>
      <c r="CO145" s="298"/>
      <c r="CQ145" s="298"/>
      <c r="CR145" s="298"/>
      <c r="CS145" s="298"/>
      <c r="CT145" s="298"/>
      <c r="CV145" s="298"/>
      <c r="CW145" s="298"/>
      <c r="CX145" s="298"/>
      <c r="CY145" s="298"/>
      <c r="DA145" s="298"/>
      <c r="DB145" s="298"/>
      <c r="DC145" s="298"/>
      <c r="DD145" s="298"/>
      <c r="DF145" s="298"/>
      <c r="DG145" s="298"/>
      <c r="DH145" s="298"/>
      <c r="DI145" s="298"/>
      <c r="DK145" s="298"/>
      <c r="DL145" s="298"/>
      <c r="DM145" s="298"/>
      <c r="DN145" s="298"/>
      <c r="DO145" s="168"/>
      <c r="DP145" s="114"/>
      <c r="DQ145" s="114"/>
      <c r="DR145" s="114"/>
      <c r="DS145" s="114"/>
      <c r="DT145" s="114"/>
      <c r="DU145" s="114"/>
      <c r="DV145" s="114"/>
      <c r="DW145" s="114"/>
      <c r="DX145" s="114"/>
      <c r="DY145" s="114"/>
      <c r="DZ145" s="114"/>
      <c r="EA145" s="114"/>
      <c r="EB145" s="114"/>
      <c r="EC145" s="114"/>
      <c r="ED145" s="114"/>
      <c r="EE145" s="114"/>
      <c r="EF145" s="114"/>
      <c r="EG145" s="114"/>
      <c r="EH145" s="114"/>
      <c r="EI145" s="114"/>
      <c r="EJ145" s="114"/>
      <c r="EK145" s="114"/>
      <c r="EL145" s="114"/>
      <c r="EM145" s="114"/>
      <c r="EN145" s="114"/>
      <c r="EO145" s="114"/>
      <c r="EP145" s="114"/>
      <c r="EQ145" s="114"/>
      <c r="ER145" s="114"/>
      <c r="EU145" s="114"/>
      <c r="EV145" s="114"/>
      <c r="EW145" s="114"/>
      <c r="EX145" s="114"/>
      <c r="EY145" s="114"/>
      <c r="EZ145" s="299"/>
      <c r="FA145" s="299"/>
      <c r="FB145" s="299"/>
    </row>
    <row r="146" spans="1:158" x14ac:dyDescent="0.25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67"/>
      <c r="L146" s="67"/>
      <c r="M146" s="67"/>
      <c r="N146" s="67"/>
      <c r="O146" s="67"/>
      <c r="P146" s="67"/>
      <c r="Q146" s="67"/>
      <c r="R146" s="108"/>
      <c r="S146" s="108">
        <v>549</v>
      </c>
      <c r="T146" s="68"/>
      <c r="U146" s="68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B146" s="62"/>
      <c r="CC146" s="62"/>
      <c r="CD146" s="62"/>
      <c r="CE146" s="62"/>
      <c r="CG146" s="62"/>
      <c r="CH146" s="62"/>
      <c r="CI146" s="62"/>
      <c r="CJ146" s="62"/>
      <c r="CL146" s="62"/>
      <c r="CM146" s="62"/>
      <c r="CN146" s="62"/>
      <c r="CO146" s="62"/>
      <c r="CQ146" s="62"/>
      <c r="CR146" s="62"/>
      <c r="CS146" s="62"/>
      <c r="CT146" s="62"/>
      <c r="CV146" s="62"/>
      <c r="CW146" s="62"/>
      <c r="CX146" s="62"/>
      <c r="CY146" s="62"/>
      <c r="DA146" s="62"/>
      <c r="DB146" s="62"/>
      <c r="DC146" s="62"/>
      <c r="DD146" s="62"/>
      <c r="DF146" s="62"/>
      <c r="DG146" s="62"/>
      <c r="DH146" s="62"/>
      <c r="DI146" s="62"/>
      <c r="DK146" s="62"/>
      <c r="DL146" s="62"/>
      <c r="DM146" s="62"/>
      <c r="DN146" s="62"/>
      <c r="DO146" s="62"/>
      <c r="DP146" s="112"/>
      <c r="DQ146" s="112"/>
      <c r="DR146" s="112"/>
      <c r="DS146" s="112"/>
      <c r="DT146" s="112"/>
      <c r="DU146" s="112"/>
      <c r="DV146" s="112"/>
      <c r="DW146" s="112"/>
      <c r="DX146" s="112"/>
      <c r="DY146" s="112"/>
      <c r="DZ146" s="112"/>
      <c r="EA146" s="112"/>
      <c r="EB146" s="112"/>
      <c r="EC146" s="112"/>
      <c r="ED146" s="112"/>
      <c r="EE146" s="112"/>
      <c r="EF146" s="112"/>
      <c r="EG146" s="112"/>
      <c r="EH146" s="112"/>
      <c r="EI146" s="112"/>
      <c r="EJ146" s="112"/>
      <c r="EK146" s="112"/>
      <c r="EL146" s="112"/>
      <c r="EM146" s="112"/>
      <c r="EN146" s="112"/>
      <c r="EO146" s="112"/>
      <c r="EP146" s="112"/>
      <c r="EQ146" s="112"/>
      <c r="ER146" s="112"/>
      <c r="EU146" s="112"/>
      <c r="EV146" s="112"/>
      <c r="EW146" s="112"/>
      <c r="EX146" s="112"/>
      <c r="EY146" s="112"/>
      <c r="EZ146" s="62"/>
    </row>
    <row r="147" spans="1:158" x14ac:dyDescent="0.25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67"/>
      <c r="L147" s="67"/>
      <c r="M147" s="67"/>
      <c r="N147" s="67"/>
      <c r="O147" s="67"/>
      <c r="P147" s="67"/>
      <c r="Q147" s="67"/>
      <c r="R147" s="108"/>
      <c r="S147" s="108"/>
      <c r="T147" s="68"/>
      <c r="U147" s="68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>
        <f>SUM(P145+Q145+R145+S145+T145+U145+V145+W145+X145+Z145+AB145+AC145+AD145+AE145+AG145+AH145+AI145+AJ145+AL145+AM145+AN145+AO145+AR145+AS145)</f>
        <v>0</v>
      </c>
      <c r="AT147" s="109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  <c r="BJ147" s="112"/>
      <c r="BK147" s="112"/>
      <c r="BM147" s="62"/>
      <c r="BN147" s="62"/>
      <c r="BO147" s="62"/>
      <c r="BP147" s="62"/>
      <c r="BQ147" s="62"/>
      <c r="BR147" s="62"/>
      <c r="BS147" s="62"/>
      <c r="BT147" s="62"/>
      <c r="BU147" s="62"/>
      <c r="BV147" s="62"/>
      <c r="BW147" s="62"/>
      <c r="BX147" s="62"/>
      <c r="BY147" s="62"/>
      <c r="BZ147" s="62"/>
      <c r="CB147" s="62"/>
      <c r="CC147" s="62"/>
      <c r="CD147" s="62"/>
      <c r="CE147" s="62"/>
      <c r="CG147" s="62"/>
      <c r="CH147" s="62"/>
      <c r="CI147" s="62"/>
      <c r="CJ147" s="62"/>
      <c r="CL147" s="62"/>
      <c r="CM147" s="62"/>
      <c r="CN147" s="62"/>
      <c r="CO147" s="62"/>
      <c r="CQ147" s="62"/>
      <c r="CR147" s="62"/>
      <c r="CS147" s="62"/>
      <c r="CT147" s="62"/>
      <c r="CV147" s="62"/>
      <c r="CW147" s="62"/>
      <c r="CX147" s="62"/>
      <c r="CY147" s="62"/>
      <c r="DA147" s="62"/>
      <c r="DB147" s="62"/>
      <c r="DC147" s="62"/>
      <c r="DD147" s="62"/>
      <c r="DF147" s="62"/>
      <c r="DG147" s="62"/>
      <c r="DH147" s="62"/>
      <c r="DI147" s="62"/>
      <c r="DK147" s="62"/>
      <c r="DL147" s="62"/>
      <c r="DM147" s="62"/>
      <c r="DN147" s="62"/>
      <c r="DO147" s="62"/>
      <c r="DP147" s="112"/>
      <c r="DQ147" s="112"/>
      <c r="DR147" s="112"/>
      <c r="DS147" s="112"/>
      <c r="DT147" s="112"/>
      <c r="DU147" s="112"/>
      <c r="DV147" s="112"/>
      <c r="DW147" s="112"/>
      <c r="DX147" s="112"/>
      <c r="DY147" s="112"/>
      <c r="DZ147" s="112"/>
      <c r="EA147" s="112"/>
      <c r="EB147" s="112"/>
      <c r="EC147" s="112"/>
      <c r="ED147" s="112"/>
      <c r="EE147" s="112"/>
      <c r="EF147" s="112"/>
      <c r="EG147" s="112"/>
      <c r="EH147" s="112"/>
      <c r="EI147" s="112"/>
      <c r="EJ147" s="112"/>
      <c r="EK147" s="112"/>
      <c r="EL147" s="112"/>
      <c r="EM147" s="112"/>
      <c r="EN147" s="112"/>
      <c r="EO147" s="112"/>
      <c r="EP147" s="112"/>
      <c r="EQ147" s="112"/>
      <c r="ER147" s="112"/>
      <c r="EU147" s="112"/>
      <c r="EV147" s="112"/>
      <c r="EW147" s="112"/>
      <c r="EX147" s="112"/>
      <c r="EY147" s="112"/>
      <c r="EZ147" s="62"/>
    </row>
    <row r="148" spans="1:158" x14ac:dyDescent="0.25">
      <c r="A148" s="107"/>
      <c r="B148" s="107"/>
      <c r="C148" s="107"/>
      <c r="D148" s="107"/>
      <c r="E148" s="107"/>
      <c r="F148" s="107"/>
      <c r="G148" s="66" t="s">
        <v>346</v>
      </c>
      <c r="H148" s="67"/>
      <c r="I148" s="66"/>
      <c r="J148" s="66"/>
      <c r="K148" s="66"/>
      <c r="L148" s="66"/>
      <c r="M148" s="66"/>
      <c r="N148" s="108"/>
      <c r="O148" s="108"/>
      <c r="P148" s="68" t="s">
        <v>347</v>
      </c>
      <c r="Q148" s="68"/>
      <c r="R148" s="109"/>
      <c r="S148" s="108"/>
      <c r="T148" s="69"/>
      <c r="U148" s="68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M148" s="62"/>
      <c r="BN148" s="62"/>
      <c r="BO148" s="62"/>
      <c r="BP148" s="62"/>
      <c r="BQ148" s="62"/>
      <c r="BR148" s="62"/>
      <c r="BS148" s="62"/>
      <c r="BT148" s="62"/>
      <c r="BU148" s="62"/>
      <c r="BV148" s="62"/>
      <c r="BW148" s="62"/>
      <c r="BX148" s="62"/>
      <c r="BY148" s="62"/>
      <c r="BZ148" s="62"/>
      <c r="CB148" s="62"/>
      <c r="CC148" s="62"/>
      <c r="CD148" s="62"/>
      <c r="CE148" s="62"/>
      <c r="CG148" s="62"/>
      <c r="CH148" s="62"/>
      <c r="CI148" s="62"/>
      <c r="CJ148" s="62"/>
      <c r="CL148" s="62"/>
      <c r="CM148" s="62"/>
      <c r="CN148" s="62"/>
      <c r="CO148" s="62"/>
      <c r="CQ148" s="62"/>
      <c r="CR148" s="62"/>
      <c r="CS148" s="62"/>
      <c r="CT148" s="62"/>
      <c r="CV148" s="62"/>
      <c r="CW148" s="62"/>
      <c r="CX148" s="62"/>
      <c r="CY148" s="62"/>
      <c r="DA148" s="62"/>
      <c r="DB148" s="62"/>
      <c r="DC148" s="62"/>
      <c r="DD148" s="62"/>
      <c r="DF148" s="62"/>
      <c r="DG148" s="62"/>
      <c r="DH148" s="62"/>
      <c r="DI148" s="62"/>
      <c r="DK148" s="62"/>
      <c r="DL148" s="62"/>
      <c r="DM148" s="62"/>
      <c r="DN148" s="62"/>
      <c r="DO148" s="62"/>
      <c r="DP148" s="112"/>
      <c r="DQ148" s="112"/>
      <c r="DR148" s="112"/>
      <c r="DS148" s="112"/>
      <c r="DT148" s="112"/>
      <c r="DU148" s="112"/>
      <c r="DV148" s="112"/>
      <c r="DW148" s="112"/>
      <c r="DX148" s="112"/>
      <c r="DY148" s="112"/>
      <c r="DZ148" s="112"/>
      <c r="EA148" s="112"/>
      <c r="EB148" s="112"/>
      <c r="EC148" s="112"/>
      <c r="ED148" s="112"/>
      <c r="EE148" s="112"/>
      <c r="EF148" s="112"/>
      <c r="EG148" s="112"/>
      <c r="EH148" s="112"/>
      <c r="EI148" s="112"/>
      <c r="EJ148" s="112"/>
      <c r="EK148" s="112"/>
      <c r="EL148" s="112"/>
      <c r="EM148" s="112"/>
      <c r="EN148" s="112"/>
      <c r="EO148" s="112"/>
      <c r="EP148" s="112"/>
      <c r="EQ148" s="112"/>
      <c r="ER148" s="112"/>
      <c r="EU148" s="112"/>
      <c r="EV148" s="112"/>
      <c r="EW148" s="112"/>
      <c r="EX148" s="112"/>
      <c r="EY148" s="112"/>
      <c r="EZ148" s="62"/>
    </row>
    <row r="149" spans="1:158" x14ac:dyDescent="0.25">
      <c r="A149" s="107"/>
      <c r="B149" s="107"/>
      <c r="C149" s="107"/>
      <c r="D149" s="107"/>
      <c r="E149" s="107"/>
      <c r="F149" s="107"/>
      <c r="G149" s="67" t="s">
        <v>348</v>
      </c>
      <c r="H149" s="67"/>
      <c r="I149" s="67"/>
      <c r="J149" s="67"/>
      <c r="K149" s="67"/>
      <c r="L149" s="67"/>
      <c r="M149" s="67"/>
      <c r="N149" s="108"/>
      <c r="O149" s="108"/>
      <c r="P149" s="68" t="s">
        <v>349</v>
      </c>
      <c r="Q149" s="68"/>
      <c r="R149" s="109"/>
      <c r="S149" s="108"/>
      <c r="T149" s="68"/>
      <c r="U149" s="68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12"/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  <c r="BJ149" s="112"/>
      <c r="BK149" s="112"/>
      <c r="BM149" s="62"/>
      <c r="BN149" s="62"/>
      <c r="BO149" s="62"/>
      <c r="BP149" s="62"/>
      <c r="BQ149" s="62"/>
      <c r="BR149" s="62"/>
      <c r="BS149" s="62"/>
      <c r="BT149" s="62"/>
      <c r="BU149" s="62"/>
      <c r="BV149" s="62"/>
      <c r="BW149" s="62"/>
      <c r="BX149" s="62"/>
      <c r="BY149" s="62"/>
      <c r="BZ149" s="62"/>
      <c r="CB149" s="62"/>
      <c r="CC149" s="62"/>
      <c r="CD149" s="62"/>
      <c r="CE149" s="62"/>
      <c r="CG149" s="62"/>
      <c r="CH149" s="62"/>
      <c r="CI149" s="62"/>
      <c r="CJ149" s="62"/>
      <c r="CL149" s="62"/>
      <c r="CM149" s="62"/>
      <c r="CN149" s="62"/>
      <c r="CO149" s="62"/>
      <c r="CQ149" s="62"/>
      <c r="CR149" s="62"/>
      <c r="CS149" s="62"/>
      <c r="CT149" s="62"/>
      <c r="CV149" s="62"/>
      <c r="CW149" s="62"/>
      <c r="CX149" s="62"/>
      <c r="CY149" s="62"/>
      <c r="DA149" s="62"/>
      <c r="DB149" s="62"/>
      <c r="DC149" s="62"/>
      <c r="DD149" s="62"/>
      <c r="DF149" s="62"/>
      <c r="DG149" s="62"/>
      <c r="DH149" s="62"/>
      <c r="DI149" s="62"/>
      <c r="DK149" s="62"/>
      <c r="DL149" s="62"/>
      <c r="DM149" s="62"/>
      <c r="DN149" s="62"/>
      <c r="DO149" s="62"/>
      <c r="DP149" s="112"/>
      <c r="DQ149" s="112"/>
      <c r="DR149" s="112"/>
      <c r="DS149" s="112"/>
      <c r="DT149" s="112"/>
      <c r="DU149" s="112"/>
      <c r="DV149" s="112"/>
      <c r="DW149" s="112"/>
      <c r="DX149" s="112"/>
      <c r="DY149" s="112"/>
      <c r="DZ149" s="112"/>
      <c r="EA149" s="112"/>
      <c r="EB149" s="112"/>
      <c r="EC149" s="112"/>
      <c r="ED149" s="112"/>
      <c r="EE149" s="112"/>
      <c r="EF149" s="112"/>
      <c r="EG149" s="112"/>
      <c r="EH149" s="112"/>
      <c r="EI149" s="112"/>
      <c r="EJ149" s="112"/>
      <c r="EK149" s="112"/>
      <c r="EL149" s="112"/>
      <c r="EM149" s="112"/>
      <c r="EN149" s="112"/>
      <c r="EO149" s="112"/>
      <c r="EP149" s="112"/>
      <c r="EQ149" s="112"/>
      <c r="ER149" s="112"/>
      <c r="EU149" s="112"/>
      <c r="EV149" s="112"/>
      <c r="EW149" s="112"/>
      <c r="EX149" s="112"/>
      <c r="EY149" s="112"/>
      <c r="EZ149" s="62"/>
    </row>
    <row r="150" spans="1:158" x14ac:dyDescent="0.25">
      <c r="G150" s="67" t="s">
        <v>350</v>
      </c>
      <c r="H150" s="67"/>
      <c r="I150" s="67"/>
      <c r="J150" s="67"/>
      <c r="K150" s="67"/>
      <c r="L150" s="67"/>
      <c r="M150" s="67"/>
      <c r="N150" s="108"/>
      <c r="O150" s="108"/>
      <c r="P150" s="68"/>
      <c r="Q150" s="68"/>
      <c r="R150" s="109"/>
    </row>
    <row r="151" spans="1:158" x14ac:dyDescent="0.25">
      <c r="G151" s="67"/>
      <c r="H151" s="67"/>
      <c r="I151" s="67"/>
      <c r="J151" s="67"/>
      <c r="K151" s="67"/>
      <c r="L151" s="67"/>
      <c r="M151" s="67"/>
      <c r="N151" s="108"/>
      <c r="O151" s="108"/>
      <c r="P151" s="68"/>
      <c r="Q151" s="68"/>
      <c r="R151" s="109"/>
    </row>
    <row r="152" spans="1:158" x14ac:dyDescent="0.25">
      <c r="G152" s="67">
        <v>1</v>
      </c>
      <c r="H152" s="67" t="s">
        <v>351</v>
      </c>
      <c r="I152" s="67"/>
      <c r="J152" s="67"/>
      <c r="K152" s="67"/>
      <c r="L152" s="67"/>
      <c r="M152" s="67"/>
      <c r="N152" s="108"/>
      <c r="O152" s="108"/>
      <c r="P152" s="69" t="s">
        <v>352</v>
      </c>
      <c r="Q152" s="68"/>
      <c r="R152" s="109"/>
    </row>
    <row r="153" spans="1:158" x14ac:dyDescent="0.25">
      <c r="G153" s="67">
        <v>2</v>
      </c>
      <c r="H153" s="67" t="s">
        <v>353</v>
      </c>
      <c r="I153" s="67"/>
      <c r="J153" s="67"/>
      <c r="K153" s="67"/>
      <c r="L153" s="67"/>
      <c r="M153" s="67"/>
      <c r="N153" s="108"/>
      <c r="O153" s="108"/>
      <c r="P153" s="68" t="s">
        <v>354</v>
      </c>
      <c r="Q153" s="68"/>
      <c r="R153" s="109"/>
    </row>
    <row r="154" spans="1:158" x14ac:dyDescent="0.25">
      <c r="G154" s="67">
        <v>3</v>
      </c>
      <c r="H154" s="67" t="s">
        <v>355</v>
      </c>
      <c r="I154" s="67"/>
      <c r="J154" s="67"/>
      <c r="K154" s="67"/>
      <c r="L154" s="67"/>
      <c r="M154" s="67"/>
      <c r="N154" s="108"/>
      <c r="O154" s="108"/>
      <c r="P154" s="68" t="s">
        <v>356</v>
      </c>
      <c r="Q154" s="68"/>
      <c r="R154" s="70"/>
    </row>
    <row r="155" spans="1:158" x14ac:dyDescent="0.25">
      <c r="G155" s="67">
        <v>4</v>
      </c>
      <c r="H155" s="67" t="s">
        <v>357</v>
      </c>
      <c r="I155" s="67"/>
      <c r="J155" s="67"/>
      <c r="K155" s="67"/>
      <c r="L155" s="67"/>
      <c r="M155" s="67"/>
      <c r="N155" s="108"/>
      <c r="O155" s="108"/>
      <c r="P155" s="68" t="s">
        <v>358</v>
      </c>
      <c r="Q155" s="68"/>
      <c r="R155" s="70"/>
    </row>
    <row r="156" spans="1:158" x14ac:dyDescent="0.25">
      <c r="G156" s="67">
        <v>5</v>
      </c>
      <c r="H156" s="67" t="s">
        <v>357</v>
      </c>
      <c r="I156" s="67"/>
      <c r="J156" s="67"/>
      <c r="K156" s="67"/>
      <c r="L156" s="67"/>
      <c r="M156" s="67"/>
      <c r="N156" s="108"/>
      <c r="O156" s="108"/>
      <c r="P156" s="68" t="s">
        <v>359</v>
      </c>
      <c r="Q156" s="68"/>
      <c r="R156" s="70"/>
    </row>
  </sheetData>
  <mergeCells count="987">
    <mergeCell ref="EV46:EV47"/>
    <mergeCell ref="EW46:EW47"/>
    <mergeCell ref="EY46:EY47"/>
    <mergeCell ref="EZ46:EZ47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F1:F2"/>
    <mergeCell ref="A18:A19"/>
    <mergeCell ref="B18:B19"/>
    <mergeCell ref="D18:D19"/>
    <mergeCell ref="E18:E19"/>
    <mergeCell ref="F18:F19"/>
    <mergeCell ref="G18:G19"/>
    <mergeCell ref="N18:N19"/>
    <mergeCell ref="O18:O19"/>
    <mergeCell ref="EV1:EZ3"/>
    <mergeCell ref="EU4:EZ6"/>
    <mergeCell ref="A5:U5"/>
    <mergeCell ref="DP5:EC6"/>
    <mergeCell ref="EU7:FB7"/>
    <mergeCell ref="EU8:EZ17"/>
    <mergeCell ref="EE16:ER17"/>
    <mergeCell ref="P1:P2"/>
    <mergeCell ref="Q1:Q2"/>
    <mergeCell ref="R1:R2"/>
    <mergeCell ref="S1:S2"/>
    <mergeCell ref="T1:T2"/>
    <mergeCell ref="U1:U2"/>
    <mergeCell ref="G1:G2"/>
    <mergeCell ref="H1:H2"/>
    <mergeCell ref="I1:K1"/>
    <mergeCell ref="M1:M2"/>
    <mergeCell ref="N1:N2"/>
    <mergeCell ref="O1:O2"/>
    <mergeCell ref="A1:A2"/>
    <mergeCell ref="B1:B2"/>
    <mergeCell ref="C1:C2"/>
    <mergeCell ref="D1:D2"/>
    <mergeCell ref="E1:E2"/>
    <mergeCell ref="P18:P19"/>
    <mergeCell ref="Q18:Q19"/>
    <mergeCell ref="R18:T18"/>
    <mergeCell ref="V18:V19"/>
    <mergeCell ref="H18:H19"/>
    <mergeCell ref="I18:I19"/>
    <mergeCell ref="J18:J19"/>
    <mergeCell ref="K18:K19"/>
    <mergeCell ref="L18:L19"/>
    <mergeCell ref="M18:M19"/>
    <mergeCell ref="AC18:AC19"/>
    <mergeCell ref="AD18:AD19"/>
    <mergeCell ref="AE18:AE19"/>
    <mergeCell ref="AF18:AI18"/>
    <mergeCell ref="AJ18:AJ19"/>
    <mergeCell ref="AK18:AK19"/>
    <mergeCell ref="W18:W19"/>
    <mergeCell ref="X18:X19"/>
    <mergeCell ref="Y18:Y19"/>
    <mergeCell ref="Z18:Z19"/>
    <mergeCell ref="AA18:AA19"/>
    <mergeCell ref="AB18:AB19"/>
    <mergeCell ref="AS18:AS19"/>
    <mergeCell ref="AT18:AT19"/>
    <mergeCell ref="AX18:AX19"/>
    <mergeCell ref="AY18:AY19"/>
    <mergeCell ref="AL18:AM18"/>
    <mergeCell ref="AN18:AN19"/>
    <mergeCell ref="AO18:AO19"/>
    <mergeCell ref="AP18:AP19"/>
    <mergeCell ref="AQ18:AQ19"/>
    <mergeCell ref="AR18:AR19"/>
    <mergeCell ref="BG18:BG19"/>
    <mergeCell ref="BH18:BH19"/>
    <mergeCell ref="BI18:BI19"/>
    <mergeCell ref="BJ18:BJ19"/>
    <mergeCell ref="BK18:BK19"/>
    <mergeCell ref="BL18:BL19"/>
    <mergeCell ref="AZ18:AZ19"/>
    <mergeCell ref="BA18:BA19"/>
    <mergeCell ref="BC18:BC19"/>
    <mergeCell ref="BD18:BD19"/>
    <mergeCell ref="BE18:BE19"/>
    <mergeCell ref="BF18:BF19"/>
    <mergeCell ref="DA18:DD18"/>
    <mergeCell ref="DF18:DI18"/>
    <mergeCell ref="DK18:DN18"/>
    <mergeCell ref="DP18:DP19"/>
    <mergeCell ref="DQ18:DQ19"/>
    <mergeCell ref="DR18:DR19"/>
    <mergeCell ref="BM18:BZ18"/>
    <mergeCell ref="CB18:CE18"/>
    <mergeCell ref="CG18:CJ18"/>
    <mergeCell ref="CL18:CO18"/>
    <mergeCell ref="CQ18:CT18"/>
    <mergeCell ref="CV18:CY18"/>
    <mergeCell ref="EB18:EB19"/>
    <mergeCell ref="EC18:EC19"/>
    <mergeCell ref="EE18:EE19"/>
    <mergeCell ref="EF18:EF19"/>
    <mergeCell ref="DS18:DS19"/>
    <mergeCell ref="DU18:DU19"/>
    <mergeCell ref="DV18:DV19"/>
    <mergeCell ref="DW18:DW19"/>
    <mergeCell ref="DX18:DX19"/>
    <mergeCell ref="DY18:DY19"/>
    <mergeCell ref="EV18:EV19"/>
    <mergeCell ref="EW18:EW19"/>
    <mergeCell ref="EX18:EX19"/>
    <mergeCell ref="EY18:EY19"/>
    <mergeCell ref="EZ18:EZ19"/>
    <mergeCell ref="A20:A21"/>
    <mergeCell ref="B20:B21"/>
    <mergeCell ref="C20:C21"/>
    <mergeCell ref="D20:D21"/>
    <mergeCell ref="E20:E21"/>
    <mergeCell ref="EN18:EN19"/>
    <mergeCell ref="EO18:EO19"/>
    <mergeCell ref="EP18:EP19"/>
    <mergeCell ref="EQ18:EQ19"/>
    <mergeCell ref="ER18:ER19"/>
    <mergeCell ref="EU18:EU19"/>
    <mergeCell ref="EG18:EG19"/>
    <mergeCell ref="EH18:EH19"/>
    <mergeCell ref="EJ18:EJ19"/>
    <mergeCell ref="EK18:EK19"/>
    <mergeCell ref="EL18:EL19"/>
    <mergeCell ref="EM18:EM19"/>
    <mergeCell ref="DZ18:DZ19"/>
    <mergeCell ref="EA18:EA19"/>
    <mergeCell ref="A22:A23"/>
    <mergeCell ref="B22:B23"/>
    <mergeCell ref="C22:C23"/>
    <mergeCell ref="D22:D23"/>
    <mergeCell ref="E22:E23"/>
    <mergeCell ref="F22:F23"/>
    <mergeCell ref="G22:G23"/>
    <mergeCell ref="F20:F21"/>
    <mergeCell ref="G20:G21"/>
    <mergeCell ref="H22:H23"/>
    <mergeCell ref="I22:I23"/>
    <mergeCell ref="EV22:EV23"/>
    <mergeCell ref="EW22:EW23"/>
    <mergeCell ref="EY22:EY23"/>
    <mergeCell ref="EZ22:EZ23"/>
    <mergeCell ref="EW20:EW21"/>
    <mergeCell ref="EY20:EY21"/>
    <mergeCell ref="EZ20:EZ21"/>
    <mergeCell ref="H20:H21"/>
    <mergeCell ref="I20:I21"/>
    <mergeCell ref="EU20:EU21"/>
    <mergeCell ref="EV20:EV21"/>
    <mergeCell ref="EZ24:EZ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G24:G25"/>
    <mergeCell ref="H24:H25"/>
    <mergeCell ref="I24:I25"/>
    <mergeCell ref="EV24:EV25"/>
    <mergeCell ref="EW24:EW25"/>
    <mergeCell ref="EY24:EY25"/>
    <mergeCell ref="A24:A25"/>
    <mergeCell ref="B24:B25"/>
    <mergeCell ref="C24:C25"/>
    <mergeCell ref="D24:D25"/>
    <mergeCell ref="E24:E25"/>
    <mergeCell ref="F24:F25"/>
    <mergeCell ref="EV26:EV27"/>
    <mergeCell ref="EW26:EW27"/>
    <mergeCell ref="EY26:EY27"/>
    <mergeCell ref="EZ26:EZ27"/>
    <mergeCell ref="A28:A29"/>
    <mergeCell ref="B28:B29"/>
    <mergeCell ref="C28:C29"/>
    <mergeCell ref="D28:D29"/>
    <mergeCell ref="E28:E29"/>
    <mergeCell ref="F28:F29"/>
    <mergeCell ref="A32:A33"/>
    <mergeCell ref="B32:B33"/>
    <mergeCell ref="C32:C33"/>
    <mergeCell ref="D32:D33"/>
    <mergeCell ref="E32:E33"/>
    <mergeCell ref="F32:F33"/>
    <mergeCell ref="EZ28:EZ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G28:G29"/>
    <mergeCell ref="H28:H29"/>
    <mergeCell ref="I28:I29"/>
    <mergeCell ref="EV28:EV29"/>
    <mergeCell ref="EW28:EW29"/>
    <mergeCell ref="EY28:EY29"/>
    <mergeCell ref="EZ32:EZ33"/>
    <mergeCell ref="G32:G33"/>
    <mergeCell ref="H32:H33"/>
    <mergeCell ref="I32:I33"/>
    <mergeCell ref="EV32:EV33"/>
    <mergeCell ref="EW32:EW33"/>
    <mergeCell ref="EY32:EY33"/>
    <mergeCell ref="EV30:EV31"/>
    <mergeCell ref="EW30:EW31"/>
    <mergeCell ref="EY30:EY31"/>
    <mergeCell ref="EZ30:EZ31"/>
    <mergeCell ref="EZ34:EZ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G34:G35"/>
    <mergeCell ref="H34:H35"/>
    <mergeCell ref="I34:I35"/>
    <mergeCell ref="EV34:EV35"/>
    <mergeCell ref="EW34:EW35"/>
    <mergeCell ref="EY34:EY35"/>
    <mergeCell ref="A34:A35"/>
    <mergeCell ref="B34:B35"/>
    <mergeCell ref="C34:C35"/>
    <mergeCell ref="D34:D35"/>
    <mergeCell ref="E34:E35"/>
    <mergeCell ref="F34:F35"/>
    <mergeCell ref="EV36:EV37"/>
    <mergeCell ref="EW36:EW37"/>
    <mergeCell ref="F40:F41"/>
    <mergeCell ref="G40:G41"/>
    <mergeCell ref="H40:H41"/>
    <mergeCell ref="I40:I41"/>
    <mergeCell ref="EY36:EY37"/>
    <mergeCell ref="EZ36:EZ37"/>
    <mergeCell ref="A38:A39"/>
    <mergeCell ref="B38:B39"/>
    <mergeCell ref="C38:C39"/>
    <mergeCell ref="D38:D39"/>
    <mergeCell ref="E38:E39"/>
    <mergeCell ref="F38:F39"/>
    <mergeCell ref="EZ38:EZ39"/>
    <mergeCell ref="G38:G39"/>
    <mergeCell ref="H38:H39"/>
    <mergeCell ref="I38:I39"/>
    <mergeCell ref="EV38:EV39"/>
    <mergeCell ref="EW38:EW39"/>
    <mergeCell ref="EY38:EY39"/>
    <mergeCell ref="H44:H45"/>
    <mergeCell ref="I44:I45"/>
    <mergeCell ref="EV40:EV41"/>
    <mergeCell ref="EW40:EW41"/>
    <mergeCell ref="EY40:EY41"/>
    <mergeCell ref="EZ40:EZ41"/>
    <mergeCell ref="A42:A43"/>
    <mergeCell ref="B42:B43"/>
    <mergeCell ref="C42:C43"/>
    <mergeCell ref="D42:D43"/>
    <mergeCell ref="E42:E43"/>
    <mergeCell ref="F42:F43"/>
    <mergeCell ref="EZ42:EZ43"/>
    <mergeCell ref="G42:G43"/>
    <mergeCell ref="H42:H43"/>
    <mergeCell ref="I42:I43"/>
    <mergeCell ref="EV42:EV43"/>
    <mergeCell ref="EW42:EW43"/>
    <mergeCell ref="EY42:EY43"/>
    <mergeCell ref="A40:A41"/>
    <mergeCell ref="B40:B41"/>
    <mergeCell ref="C40:C41"/>
    <mergeCell ref="D40:D41"/>
    <mergeCell ref="E40:E41"/>
    <mergeCell ref="EV44:EV45"/>
    <mergeCell ref="EW44:EW45"/>
    <mergeCell ref="EY44:EY45"/>
    <mergeCell ref="EZ44:EZ45"/>
    <mergeCell ref="A48:A49"/>
    <mergeCell ref="B48:B49"/>
    <mergeCell ref="C48:C49"/>
    <mergeCell ref="D48:D49"/>
    <mergeCell ref="E48:E49"/>
    <mergeCell ref="F48:F49"/>
    <mergeCell ref="EZ48:EZ49"/>
    <mergeCell ref="G48:G49"/>
    <mergeCell ref="H48:H49"/>
    <mergeCell ref="I48:I49"/>
    <mergeCell ref="EV48:EV49"/>
    <mergeCell ref="EW48:EW49"/>
    <mergeCell ref="EY48:EY49"/>
    <mergeCell ref="A44:A45"/>
    <mergeCell ref="B44:B45"/>
    <mergeCell ref="C44:C45"/>
    <mergeCell ref="D44:D45"/>
    <mergeCell ref="E44:E45"/>
    <mergeCell ref="F44:F45"/>
    <mergeCell ref="G44:G45"/>
    <mergeCell ref="EY50:EY51"/>
    <mergeCell ref="EZ50:EZ51"/>
    <mergeCell ref="A52:A53"/>
    <mergeCell ref="B52:B53"/>
    <mergeCell ref="C52:C53"/>
    <mergeCell ref="D52:D53"/>
    <mergeCell ref="E52:E53"/>
    <mergeCell ref="F52:F53"/>
    <mergeCell ref="EY52:EY53"/>
    <mergeCell ref="EZ52:EZ53"/>
    <mergeCell ref="I52:I53"/>
    <mergeCell ref="EV52:EV53"/>
    <mergeCell ref="EW52:EW53"/>
    <mergeCell ref="EX52:EX53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G56:G57"/>
    <mergeCell ref="H56:H57"/>
    <mergeCell ref="G52:G53"/>
    <mergeCell ref="H52:H53"/>
    <mergeCell ref="F54:F55"/>
    <mergeCell ref="G54:G55"/>
    <mergeCell ref="H54:H55"/>
    <mergeCell ref="EV50:EV51"/>
    <mergeCell ref="EW50:EW51"/>
    <mergeCell ref="I54:I55"/>
    <mergeCell ref="EV54:EV55"/>
    <mergeCell ref="EW54:EW55"/>
    <mergeCell ref="F58:F59"/>
    <mergeCell ref="G58:G59"/>
    <mergeCell ref="H58:H59"/>
    <mergeCell ref="I56:I57"/>
    <mergeCell ref="EV56:EV57"/>
    <mergeCell ref="EW56:EW57"/>
    <mergeCell ref="EY56:EY57"/>
    <mergeCell ref="EZ56:EZ57"/>
    <mergeCell ref="A58:A59"/>
    <mergeCell ref="B58:B59"/>
    <mergeCell ref="C58:C59"/>
    <mergeCell ref="D58:D59"/>
    <mergeCell ref="E58:E59"/>
    <mergeCell ref="EY58:EY59"/>
    <mergeCell ref="EZ58:EZ59"/>
    <mergeCell ref="I58:I59"/>
    <mergeCell ref="EV58:EV59"/>
    <mergeCell ref="EW58:EW59"/>
    <mergeCell ref="A56:A57"/>
    <mergeCell ref="B56:B57"/>
    <mergeCell ref="C56:C57"/>
    <mergeCell ref="D56:D57"/>
    <mergeCell ref="E56:E57"/>
    <mergeCell ref="F56:F57"/>
    <mergeCell ref="EZ60:EZ61"/>
    <mergeCell ref="A62:A63"/>
    <mergeCell ref="B62:B63"/>
    <mergeCell ref="C62:C63"/>
    <mergeCell ref="D62:D63"/>
    <mergeCell ref="E62:E63"/>
    <mergeCell ref="EY62:EY63"/>
    <mergeCell ref="EZ62:EZ63"/>
    <mergeCell ref="I62:I63"/>
    <mergeCell ref="EV62:EV63"/>
    <mergeCell ref="EW62:EW63"/>
    <mergeCell ref="A60:A61"/>
    <mergeCell ref="B60:B61"/>
    <mergeCell ref="C60:C61"/>
    <mergeCell ref="D60:D61"/>
    <mergeCell ref="E60:E61"/>
    <mergeCell ref="F60:F61"/>
    <mergeCell ref="G60:G61"/>
    <mergeCell ref="H60:H61"/>
    <mergeCell ref="G64:G65"/>
    <mergeCell ref="H64:H65"/>
    <mergeCell ref="F62:F63"/>
    <mergeCell ref="G62:G63"/>
    <mergeCell ref="H62:H63"/>
    <mergeCell ref="I60:I61"/>
    <mergeCell ref="EV60:EV61"/>
    <mergeCell ref="EW60:EW61"/>
    <mergeCell ref="EY60:EY61"/>
    <mergeCell ref="F66:F67"/>
    <mergeCell ref="G66:G67"/>
    <mergeCell ref="H66:H67"/>
    <mergeCell ref="I64:I65"/>
    <mergeCell ref="EV64:EV65"/>
    <mergeCell ref="EW64:EW65"/>
    <mergeCell ref="EY64:EY65"/>
    <mergeCell ref="EZ64:EZ65"/>
    <mergeCell ref="A66:A67"/>
    <mergeCell ref="B66:B67"/>
    <mergeCell ref="C66:C67"/>
    <mergeCell ref="D66:D67"/>
    <mergeCell ref="E66:E67"/>
    <mergeCell ref="EY66:EY67"/>
    <mergeCell ref="EZ66:EZ67"/>
    <mergeCell ref="I66:I67"/>
    <mergeCell ref="EV66:EV67"/>
    <mergeCell ref="EW66:EW67"/>
    <mergeCell ref="A64:A65"/>
    <mergeCell ref="B64:B65"/>
    <mergeCell ref="C64:C65"/>
    <mergeCell ref="D64:D65"/>
    <mergeCell ref="E64:E65"/>
    <mergeCell ref="F64:F65"/>
    <mergeCell ref="EZ68:EZ69"/>
    <mergeCell ref="A70:A71"/>
    <mergeCell ref="B70:B71"/>
    <mergeCell ref="C70:C71"/>
    <mergeCell ref="D70:D71"/>
    <mergeCell ref="E70:E71"/>
    <mergeCell ref="EY70:EY71"/>
    <mergeCell ref="EZ70:EZ71"/>
    <mergeCell ref="I70:I71"/>
    <mergeCell ref="EV70:EV71"/>
    <mergeCell ref="EW70:EW71"/>
    <mergeCell ref="A68:A69"/>
    <mergeCell ref="B68:B69"/>
    <mergeCell ref="C68:C69"/>
    <mergeCell ref="D68:D69"/>
    <mergeCell ref="E68:E69"/>
    <mergeCell ref="F68:F69"/>
    <mergeCell ref="G68:G69"/>
    <mergeCell ref="H68:H69"/>
    <mergeCell ref="G72:G73"/>
    <mergeCell ref="H72:H73"/>
    <mergeCell ref="F70:F71"/>
    <mergeCell ref="G70:G71"/>
    <mergeCell ref="H70:H71"/>
    <mergeCell ref="I68:I69"/>
    <mergeCell ref="EV68:EV69"/>
    <mergeCell ref="EW68:EW69"/>
    <mergeCell ref="EY68:EY69"/>
    <mergeCell ref="F74:F75"/>
    <mergeCell ref="G74:G75"/>
    <mergeCell ref="H74:H75"/>
    <mergeCell ref="I72:I73"/>
    <mergeCell ref="EV72:EV73"/>
    <mergeCell ref="EW72:EW73"/>
    <mergeCell ref="EY72:EY73"/>
    <mergeCell ref="EZ72:EZ73"/>
    <mergeCell ref="A74:A75"/>
    <mergeCell ref="B74:B75"/>
    <mergeCell ref="C74:C75"/>
    <mergeCell ref="D74:D75"/>
    <mergeCell ref="E74:E75"/>
    <mergeCell ref="EY74:EY75"/>
    <mergeCell ref="EZ74:EZ75"/>
    <mergeCell ref="I74:I75"/>
    <mergeCell ref="EV74:EV75"/>
    <mergeCell ref="EW74:EW75"/>
    <mergeCell ref="A72:A73"/>
    <mergeCell ref="B72:B73"/>
    <mergeCell ref="C72:C73"/>
    <mergeCell ref="D72:D73"/>
    <mergeCell ref="E72:E73"/>
    <mergeCell ref="F72:F73"/>
    <mergeCell ref="EZ76:EZ77"/>
    <mergeCell ref="A78:A79"/>
    <mergeCell ref="B78:B79"/>
    <mergeCell ref="C78:C79"/>
    <mergeCell ref="D78:D79"/>
    <mergeCell ref="E78:E79"/>
    <mergeCell ref="EY78:EY79"/>
    <mergeCell ref="EZ78:EZ79"/>
    <mergeCell ref="I78:I79"/>
    <mergeCell ref="EV78:EV79"/>
    <mergeCell ref="EW78:EW79"/>
    <mergeCell ref="A76:A77"/>
    <mergeCell ref="B76:B77"/>
    <mergeCell ref="C76:C77"/>
    <mergeCell ref="D76:D77"/>
    <mergeCell ref="E76:E77"/>
    <mergeCell ref="F76:F77"/>
    <mergeCell ref="G76:G77"/>
    <mergeCell ref="H76:H77"/>
    <mergeCell ref="G80:G81"/>
    <mergeCell ref="H80:H81"/>
    <mergeCell ref="F78:F79"/>
    <mergeCell ref="G78:G79"/>
    <mergeCell ref="H78:H79"/>
    <mergeCell ref="I76:I77"/>
    <mergeCell ref="EV76:EV77"/>
    <mergeCell ref="EW76:EW77"/>
    <mergeCell ref="EY76:EY77"/>
    <mergeCell ref="F82:F83"/>
    <mergeCell ref="G82:G83"/>
    <mergeCell ref="H82:H83"/>
    <mergeCell ref="I80:I81"/>
    <mergeCell ref="EV80:EV81"/>
    <mergeCell ref="EW80:EW81"/>
    <mergeCell ref="EY80:EY81"/>
    <mergeCell ref="EZ80:EZ81"/>
    <mergeCell ref="A82:A83"/>
    <mergeCell ref="B82:B83"/>
    <mergeCell ref="C82:C83"/>
    <mergeCell ref="D82:D83"/>
    <mergeCell ref="E82:E83"/>
    <mergeCell ref="EY82:EY83"/>
    <mergeCell ref="EZ82:EZ83"/>
    <mergeCell ref="I82:I83"/>
    <mergeCell ref="EV82:EV83"/>
    <mergeCell ref="EW82:EW83"/>
    <mergeCell ref="A80:A81"/>
    <mergeCell ref="B80:B81"/>
    <mergeCell ref="C80:C81"/>
    <mergeCell ref="D80:D81"/>
    <mergeCell ref="E80:E81"/>
    <mergeCell ref="F80:F81"/>
    <mergeCell ref="EW84:EW85"/>
    <mergeCell ref="EY84:EY85"/>
    <mergeCell ref="EZ84:EZ85"/>
    <mergeCell ref="A86:A87"/>
    <mergeCell ref="B86:B87"/>
    <mergeCell ref="C86:C87"/>
    <mergeCell ref="D86:D87"/>
    <mergeCell ref="E86:E87"/>
    <mergeCell ref="A84:A85"/>
    <mergeCell ref="B84:B85"/>
    <mergeCell ref="C84:C85"/>
    <mergeCell ref="D84:D85"/>
    <mergeCell ref="E84:E85"/>
    <mergeCell ref="F84:F85"/>
    <mergeCell ref="G84:G85"/>
    <mergeCell ref="H84:H85"/>
    <mergeCell ref="EX88:EX89"/>
    <mergeCell ref="EY88:EY89"/>
    <mergeCell ref="EZ88:EZ89"/>
    <mergeCell ref="EY86:EY87"/>
    <mergeCell ref="EZ86:EZ87"/>
    <mergeCell ref="A88:A89"/>
    <mergeCell ref="B88:B89"/>
    <mergeCell ref="C88:C89"/>
    <mergeCell ref="D88:D89"/>
    <mergeCell ref="E88:E89"/>
    <mergeCell ref="F88:F89"/>
    <mergeCell ref="G88:G89"/>
    <mergeCell ref="H88:H89"/>
    <mergeCell ref="F86:F87"/>
    <mergeCell ref="G86:G87"/>
    <mergeCell ref="H86:H87"/>
    <mergeCell ref="I86:I87"/>
    <mergeCell ref="EV86:EV87"/>
    <mergeCell ref="EW86:EW87"/>
    <mergeCell ref="EZ90:EZ91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G90:G91"/>
    <mergeCell ref="H90:H91"/>
    <mergeCell ref="I90:I91"/>
    <mergeCell ref="EV90:EV91"/>
    <mergeCell ref="EW90:EW91"/>
    <mergeCell ref="EY90:EY91"/>
    <mergeCell ref="A90:A91"/>
    <mergeCell ref="B90:B91"/>
    <mergeCell ref="C90:C91"/>
    <mergeCell ref="D90:D91"/>
    <mergeCell ref="E90:E91"/>
    <mergeCell ref="F90:F91"/>
    <mergeCell ref="EV92:EV93"/>
    <mergeCell ref="EW92:EW93"/>
    <mergeCell ref="EY92:EY93"/>
    <mergeCell ref="EZ92:EZ93"/>
    <mergeCell ref="A94:A95"/>
    <mergeCell ref="B94:B95"/>
    <mergeCell ref="C94:C95"/>
    <mergeCell ref="D94:D95"/>
    <mergeCell ref="E94:E95"/>
    <mergeCell ref="F94:F95"/>
    <mergeCell ref="EY94:EY95"/>
    <mergeCell ref="EZ94:EZ95"/>
    <mergeCell ref="I94:I95"/>
    <mergeCell ref="EV94:EV95"/>
    <mergeCell ref="EW94:EW95"/>
    <mergeCell ref="EX94:EX95"/>
    <mergeCell ref="EY96:EY97"/>
    <mergeCell ref="EZ96:EZ97"/>
    <mergeCell ref="A98:A99"/>
    <mergeCell ref="B98:B99"/>
    <mergeCell ref="C98:C99"/>
    <mergeCell ref="D98:D99"/>
    <mergeCell ref="E98:E99"/>
    <mergeCell ref="A96:A97"/>
    <mergeCell ref="B96:B97"/>
    <mergeCell ref="C96:C97"/>
    <mergeCell ref="D96:D97"/>
    <mergeCell ref="E96:E97"/>
    <mergeCell ref="F96:F97"/>
    <mergeCell ref="G96:G97"/>
    <mergeCell ref="H96:H97"/>
    <mergeCell ref="EX100:EX101"/>
    <mergeCell ref="EY100:EY101"/>
    <mergeCell ref="EZ100:EZ101"/>
    <mergeCell ref="EY98:EY99"/>
    <mergeCell ref="EZ98:EZ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F98:F99"/>
    <mergeCell ref="G98:G99"/>
    <mergeCell ref="H98:H99"/>
    <mergeCell ref="I98:I99"/>
    <mergeCell ref="EV98:EV99"/>
    <mergeCell ref="EW98:EW99"/>
    <mergeCell ref="EZ102:EZ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G102:G103"/>
    <mergeCell ref="H102:H103"/>
    <mergeCell ref="I102:I103"/>
    <mergeCell ref="EV102:EV103"/>
    <mergeCell ref="EW102:EW103"/>
    <mergeCell ref="EY102:EY103"/>
    <mergeCell ref="A102:A103"/>
    <mergeCell ref="B102:B103"/>
    <mergeCell ref="C102:C103"/>
    <mergeCell ref="D102:D103"/>
    <mergeCell ref="E102:E103"/>
    <mergeCell ref="F102:F103"/>
    <mergeCell ref="EV104:EV105"/>
    <mergeCell ref="EW104:EW105"/>
    <mergeCell ref="G108:G109"/>
    <mergeCell ref="H108:H109"/>
    <mergeCell ref="EY104:EY105"/>
    <mergeCell ref="EZ104:EZ105"/>
    <mergeCell ref="A108:A109"/>
    <mergeCell ref="B108:B109"/>
    <mergeCell ref="C108:C109"/>
    <mergeCell ref="D108:D109"/>
    <mergeCell ref="E108:E109"/>
    <mergeCell ref="F108:F109"/>
    <mergeCell ref="EY108:EY109"/>
    <mergeCell ref="EZ108:EZ109"/>
    <mergeCell ref="I108:I109"/>
    <mergeCell ref="EV108:EV109"/>
    <mergeCell ref="EW108:EW109"/>
    <mergeCell ref="EX108:EX109"/>
    <mergeCell ref="EY106:EY107"/>
    <mergeCell ref="EZ106:EZ107"/>
    <mergeCell ref="I110:I111"/>
    <mergeCell ref="EV110:EV111"/>
    <mergeCell ref="EW110:EW111"/>
    <mergeCell ref="EY110:EY111"/>
    <mergeCell ref="EZ110:EZ111"/>
    <mergeCell ref="A112:A113"/>
    <mergeCell ref="B112:B113"/>
    <mergeCell ref="C112:C113"/>
    <mergeCell ref="D112:D113"/>
    <mergeCell ref="E112:E113"/>
    <mergeCell ref="A110:A111"/>
    <mergeCell ref="B110:B111"/>
    <mergeCell ref="C110:C111"/>
    <mergeCell ref="D110:D111"/>
    <mergeCell ref="E110:E111"/>
    <mergeCell ref="F110:F111"/>
    <mergeCell ref="G110:G111"/>
    <mergeCell ref="H110:H111"/>
    <mergeCell ref="F116:F117"/>
    <mergeCell ref="EY112:EY113"/>
    <mergeCell ref="EZ112:EZ113"/>
    <mergeCell ref="A114:A115"/>
    <mergeCell ref="B114:B115"/>
    <mergeCell ref="C114:C115"/>
    <mergeCell ref="D114:D115"/>
    <mergeCell ref="E114:E115"/>
    <mergeCell ref="F114:F115"/>
    <mergeCell ref="G114:G115"/>
    <mergeCell ref="H114:H115"/>
    <mergeCell ref="F112:F113"/>
    <mergeCell ref="G112:G113"/>
    <mergeCell ref="H112:H113"/>
    <mergeCell ref="I112:I113"/>
    <mergeCell ref="EV112:EV113"/>
    <mergeCell ref="EW112:EW113"/>
    <mergeCell ref="EY116:EY117"/>
    <mergeCell ref="EZ116:EZ117"/>
    <mergeCell ref="G116:G117"/>
    <mergeCell ref="H116:H117"/>
    <mergeCell ref="I116:I117"/>
    <mergeCell ref="EV116:EV117"/>
    <mergeCell ref="EW116:EW117"/>
    <mergeCell ref="EX116:EX117"/>
    <mergeCell ref="I114:I115"/>
    <mergeCell ref="EV114:EV115"/>
    <mergeCell ref="EW114:EW115"/>
    <mergeCell ref="EZ114:EZ115"/>
    <mergeCell ref="EZ118:EZ119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G118:G119"/>
    <mergeCell ref="H118:H119"/>
    <mergeCell ref="I118:I119"/>
    <mergeCell ref="EV118:EV119"/>
    <mergeCell ref="EW118:EW119"/>
    <mergeCell ref="EY118:EY119"/>
    <mergeCell ref="A118:A119"/>
    <mergeCell ref="B118:B119"/>
    <mergeCell ref="C118:C119"/>
    <mergeCell ref="F118:F119"/>
    <mergeCell ref="EV120:EV121"/>
    <mergeCell ref="EZ120:EZ121"/>
    <mergeCell ref="A122:A123"/>
    <mergeCell ref="B122:B123"/>
    <mergeCell ref="C122:C123"/>
    <mergeCell ref="D122:D123"/>
    <mergeCell ref="E122:E123"/>
    <mergeCell ref="EZ122:EZ123"/>
    <mergeCell ref="I122:I123"/>
    <mergeCell ref="EV122:EV123"/>
    <mergeCell ref="EW122:EW123"/>
    <mergeCell ref="F124:F125"/>
    <mergeCell ref="G124:G125"/>
    <mergeCell ref="H124:H125"/>
    <mergeCell ref="F122:F123"/>
    <mergeCell ref="G122:G123"/>
    <mergeCell ref="H122:H123"/>
    <mergeCell ref="EW120:EW121"/>
    <mergeCell ref="EX120:EX121"/>
    <mergeCell ref="EY120:EY121"/>
    <mergeCell ref="I124:I125"/>
    <mergeCell ref="EV124:EV125"/>
    <mergeCell ref="EW124:EW125"/>
    <mergeCell ref="EY124:EY125"/>
    <mergeCell ref="EX126:EX127"/>
    <mergeCell ref="EY126:EY127"/>
    <mergeCell ref="EZ126:EZ127"/>
    <mergeCell ref="A130:A131"/>
    <mergeCell ref="B130:B131"/>
    <mergeCell ref="C130:C131"/>
    <mergeCell ref="D130:D131"/>
    <mergeCell ref="E130:E131"/>
    <mergeCell ref="F130:F131"/>
    <mergeCell ref="G130:G131"/>
    <mergeCell ref="F126:F127"/>
    <mergeCell ref="G126:G127"/>
    <mergeCell ref="H126:H127"/>
    <mergeCell ref="I126:I127"/>
    <mergeCell ref="EV126:EV127"/>
    <mergeCell ref="EW126:EW127"/>
    <mergeCell ref="A126:A127"/>
    <mergeCell ref="B126:B127"/>
    <mergeCell ref="C126:C127"/>
    <mergeCell ref="D126:D127"/>
    <mergeCell ref="E126:E127"/>
    <mergeCell ref="A128:A129"/>
    <mergeCell ref="B128:B129"/>
    <mergeCell ref="C128:C129"/>
    <mergeCell ref="I132:I133"/>
    <mergeCell ref="EZ134:EZ135"/>
    <mergeCell ref="H134:H135"/>
    <mergeCell ref="I134:I135"/>
    <mergeCell ref="EV134:EV135"/>
    <mergeCell ref="EW134:EW135"/>
    <mergeCell ref="EX134:EX135"/>
    <mergeCell ref="EW130:EW131"/>
    <mergeCell ref="EY130:EY131"/>
    <mergeCell ref="EZ130:EZ131"/>
    <mergeCell ref="A134:A135"/>
    <mergeCell ref="B134:B135"/>
    <mergeCell ref="C134:C135"/>
    <mergeCell ref="D134:D135"/>
    <mergeCell ref="E134:E135"/>
    <mergeCell ref="F134:F135"/>
    <mergeCell ref="G134:G135"/>
    <mergeCell ref="A132:A133"/>
    <mergeCell ref="B132:B133"/>
    <mergeCell ref="C132:C133"/>
    <mergeCell ref="D132:D133"/>
    <mergeCell ref="E132:E133"/>
    <mergeCell ref="F132:F133"/>
    <mergeCell ref="G132:G133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CN144:CN145"/>
    <mergeCell ref="CO144:CO145"/>
    <mergeCell ref="CQ144:CQ145"/>
    <mergeCell ref="CR144:CR145"/>
    <mergeCell ref="CS144:CS145"/>
    <mergeCell ref="CE144:CE145"/>
    <mergeCell ref="CG144:CG145"/>
    <mergeCell ref="CH144:CH145"/>
    <mergeCell ref="CI144:CI145"/>
    <mergeCell ref="CJ144:CJ145"/>
    <mergeCell ref="CL144:CL145"/>
    <mergeCell ref="BX144:BX145"/>
    <mergeCell ref="BY144:BY145"/>
    <mergeCell ref="BZ144:BZ145"/>
    <mergeCell ref="CB144:CB145"/>
    <mergeCell ref="CC144:CC145"/>
    <mergeCell ref="CD144:CD145"/>
    <mergeCell ref="BR144:BR145"/>
    <mergeCell ref="BS144:BS145"/>
    <mergeCell ref="BT144:BT145"/>
    <mergeCell ref="BU144:BU145"/>
    <mergeCell ref="BV144:BV145"/>
    <mergeCell ref="BW144:BW145"/>
    <mergeCell ref="FA144:FA145"/>
    <mergeCell ref="FB144:FB145"/>
    <mergeCell ref="DI144:DI145"/>
    <mergeCell ref="DK144:DK145"/>
    <mergeCell ref="DL144:DL145"/>
    <mergeCell ref="DM144:DM145"/>
    <mergeCell ref="DN144:DN145"/>
    <mergeCell ref="EZ144:EZ145"/>
    <mergeCell ref="DB144:DB145"/>
    <mergeCell ref="DC144:DC145"/>
    <mergeCell ref="DD144:DD145"/>
    <mergeCell ref="DF144:DF145"/>
    <mergeCell ref="DG144:DG145"/>
    <mergeCell ref="DH144:DH145"/>
    <mergeCell ref="A54:A55"/>
    <mergeCell ref="B54:B55"/>
    <mergeCell ref="C54:C55"/>
    <mergeCell ref="D54:D55"/>
    <mergeCell ref="E54:E55"/>
    <mergeCell ref="I106:I107"/>
    <mergeCell ref="EV106:EV107"/>
    <mergeCell ref="EW106:EW107"/>
    <mergeCell ref="F106:F107"/>
    <mergeCell ref="G106:G107"/>
    <mergeCell ref="H106:H107"/>
    <mergeCell ref="I100:I101"/>
    <mergeCell ref="EV100:EV101"/>
    <mergeCell ref="EW100:EW101"/>
    <mergeCell ref="I96:I97"/>
    <mergeCell ref="EV96:EV97"/>
    <mergeCell ref="EW96:EW97"/>
    <mergeCell ref="G94:G95"/>
    <mergeCell ref="H94:H95"/>
    <mergeCell ref="I88:I89"/>
    <mergeCell ref="EV88:EV89"/>
    <mergeCell ref="EW88:EW89"/>
    <mergeCell ref="I84:I85"/>
    <mergeCell ref="EV84:EV85"/>
    <mergeCell ref="D128:D129"/>
    <mergeCell ref="E128:E129"/>
    <mergeCell ref="A106:A107"/>
    <mergeCell ref="B106:B107"/>
    <mergeCell ref="C106:C107"/>
    <mergeCell ref="D106:D107"/>
    <mergeCell ref="E106:E107"/>
    <mergeCell ref="A124:A125"/>
    <mergeCell ref="B124:B125"/>
    <mergeCell ref="C124:C125"/>
    <mergeCell ref="D124:D125"/>
    <mergeCell ref="E124:E125"/>
    <mergeCell ref="A116:A117"/>
    <mergeCell ref="B116:B117"/>
    <mergeCell ref="C116:C117"/>
    <mergeCell ref="D116:D117"/>
    <mergeCell ref="E116:E117"/>
    <mergeCell ref="D118:D119"/>
    <mergeCell ref="E118:E119"/>
    <mergeCell ref="EZ124:EZ125"/>
    <mergeCell ref="EY122:EY123"/>
    <mergeCell ref="D138:D139"/>
    <mergeCell ref="E138:E139"/>
    <mergeCell ref="F138:F139"/>
    <mergeCell ref="G138:G139"/>
    <mergeCell ref="F128:F129"/>
    <mergeCell ref="G128:G129"/>
    <mergeCell ref="H128:H129"/>
    <mergeCell ref="I128:I129"/>
    <mergeCell ref="EV128:EV129"/>
    <mergeCell ref="EV136:EV137"/>
    <mergeCell ref="EV132:EV133"/>
    <mergeCell ref="H130:H131"/>
    <mergeCell ref="I130:I131"/>
    <mergeCell ref="EV130:EV131"/>
    <mergeCell ref="EW136:EW137"/>
    <mergeCell ref="EX136:EX137"/>
    <mergeCell ref="EY136:EY137"/>
    <mergeCell ref="EZ136:EZ137"/>
    <mergeCell ref="EY134:EY135"/>
    <mergeCell ref="EW132:EW133"/>
    <mergeCell ref="EZ132:EZ133"/>
    <mergeCell ref="H132:H133"/>
    <mergeCell ref="A142:A143"/>
    <mergeCell ref="B142:B143"/>
    <mergeCell ref="C142:C143"/>
    <mergeCell ref="D142:D143"/>
    <mergeCell ref="E142:E143"/>
    <mergeCell ref="EZ138:EZ139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H138:H139"/>
    <mergeCell ref="I138:I139"/>
    <mergeCell ref="EV138:EV139"/>
    <mergeCell ref="EW138:EW139"/>
    <mergeCell ref="EX138:EX139"/>
    <mergeCell ref="EY138:EY139"/>
    <mergeCell ref="A138:A139"/>
    <mergeCell ref="B138:B139"/>
    <mergeCell ref="C138:C139"/>
    <mergeCell ref="F142:F143"/>
    <mergeCell ref="G142:G143"/>
    <mergeCell ref="H142:H143"/>
    <mergeCell ref="I142:I143"/>
    <mergeCell ref="EV142:EV143"/>
    <mergeCell ref="EW142:EW143"/>
    <mergeCell ref="EV140:EV141"/>
    <mergeCell ref="EW140:EW141"/>
    <mergeCell ref="EX140:EX141"/>
    <mergeCell ref="BQ144:BQ145"/>
    <mergeCell ref="AW18:AW19"/>
    <mergeCell ref="BM144:BM145"/>
    <mergeCell ref="BN144:BN145"/>
    <mergeCell ref="BO144:BO145"/>
    <mergeCell ref="BP144:BP145"/>
    <mergeCell ref="EX142:EX143"/>
    <mergeCell ref="EY142:EY143"/>
    <mergeCell ref="EZ142:EZ143"/>
    <mergeCell ref="EY140:EY141"/>
    <mergeCell ref="EZ140:EZ141"/>
    <mergeCell ref="EX128:EX129"/>
    <mergeCell ref="EY128:EY129"/>
    <mergeCell ref="EZ128:EZ129"/>
    <mergeCell ref="EW128:EW129"/>
    <mergeCell ref="EY54:EY55"/>
    <mergeCell ref="EZ54:EZ55"/>
    <mergeCell ref="CT144:CT145"/>
    <mergeCell ref="CV144:CV145"/>
    <mergeCell ref="CW144:CW145"/>
    <mergeCell ref="CX144:CX145"/>
    <mergeCell ref="CY144:CY145"/>
    <mergeCell ref="DA144:DA145"/>
    <mergeCell ref="CM144:CM145"/>
  </mergeCells>
  <pageMargins left="0" right="0.11811023622047245" top="0.35433070866141736" bottom="0" header="0.31496062992125984" footer="0"/>
  <pageSetup paperSize="9" scale="34" orientation="landscape" verticalDpi="0" r:id="rId1"/>
  <rowBreaks count="1" manualBreakCount="1">
    <brk id="83" max="4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 сент 20</vt:lpstr>
      <vt:lpstr>'тариф сент 20'!Область_печати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2016-12-20T13:08:11Z</cp:lastPrinted>
  <dcterms:created xsi:type="dcterms:W3CDTF">2006-09-28T05:33:49Z</dcterms:created>
  <dcterms:modified xsi:type="dcterms:W3CDTF">2020-10-29T05:24:57Z</dcterms:modified>
</cp:coreProperties>
</file>